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slicerCaches/slicerCache7.xml" ContentType="application/vnd.ms-excel.slicerCache+xml"/>
  <Override PartName="/xl/slicerCaches/slicerCache8.xml" ContentType="application/vnd.ms-excel.slicerCache+xml"/>
  <Override PartName="/xl/slicerCaches/slicerCache9.xml" ContentType="application/vnd.ms-excel.slicerCache+xml"/>
  <Override PartName="/xl/slicerCaches/slicerCache10.xml" ContentType="application/vnd.ms-excel.slicerCache+xml"/>
  <Override PartName="/xl/slicerCaches/slicerCache11.xml" ContentType="application/vnd.ms-excel.slicerCache+xml"/>
  <Override PartName="/xl/slicerCaches/slicerCache12.xml" ContentType="application/vnd.ms-excel.slicerCache+xml"/>
  <Override PartName="/xl/slicerCaches/slicerCache13.xml" ContentType="application/vnd.ms-excel.slicerCache+xml"/>
  <Override PartName="/xl/slicerCaches/slicerCache14.xml" ContentType="application/vnd.ms-excel.slicerCache+xml"/>
  <Override PartName="/xl/slicerCaches/slicerCache15.xml" ContentType="application/vnd.ms-excel.slicerCache+xml"/>
  <Override PartName="/xl/slicerCaches/slicerCache16.xml" ContentType="application/vnd.ms-excel.slicerCache+xml"/>
  <Override PartName="/xl/slicerCaches/slicerCache17.xml" ContentType="application/vnd.ms-excel.slicerCache+xml"/>
  <Override PartName="/xl/slicerCaches/slicerCache18.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pivotTables/pivotTable5.xml" ContentType="application/vnd.openxmlformats-officedocument.spreadsheetml.pivotTable+xml"/>
  <Override PartName="/xl/pivotTables/pivotTable6.xml" ContentType="application/vnd.openxmlformats-officedocument.spreadsheetml.pivotTable+xml"/>
  <Override PartName="/xl/pivotTables/pivotTable7.xml" ContentType="application/vnd.openxmlformats-officedocument.spreadsheetml.pivotTable+xml"/>
  <Override PartName="/xl/pivotTables/pivotTable8.xml" ContentType="application/vnd.openxmlformats-officedocument.spreadsheetml.pivotTable+xml"/>
  <Override PartName="/xl/pivotTables/pivotTable9.xml" ContentType="application/vnd.openxmlformats-officedocument.spreadsheetml.pivotTable+xml"/>
  <Override PartName="/xl/pivotTables/pivotTable10.xml" ContentType="application/vnd.openxmlformats-officedocument.spreadsheetml.pivotTable+xml"/>
  <Override PartName="/xl/pivotTables/pivotTable11.xml" ContentType="application/vnd.openxmlformats-officedocument.spreadsheetml.pivotTable+xml"/>
  <Override PartName="/xl/pivotTables/pivotTable12.xml" ContentType="application/vnd.openxmlformats-officedocument.spreadsheetml.pivotTable+xml"/>
  <Override PartName="/xl/pivotTables/pivotTable13.xml" ContentType="application/vnd.openxmlformats-officedocument.spreadsheetml.pivotTable+xml"/>
  <Override PartName="/xl/pivotTables/pivotTable14.xml" ContentType="application/vnd.openxmlformats-officedocument.spreadsheetml.pivotTable+xml"/>
  <Override PartName="/xl/pivotTables/pivotTable15.xml" ContentType="application/vnd.openxmlformats-officedocument.spreadsheetml.pivotTable+xml"/>
  <Override PartName="/xl/pivotTables/pivotTable16.xml" ContentType="application/vnd.openxmlformats-officedocument.spreadsheetml.pivotTable+xml"/>
  <Override PartName="/xl/pivotTables/pivotTable17.xml" ContentType="application/vnd.openxmlformats-officedocument.spreadsheetml.pivotTable+xml"/>
  <Override PartName="/xl/pivotTables/pivotTable18.xml" ContentType="application/vnd.openxmlformats-officedocument.spreadsheetml.pivotTable+xml"/>
  <Override PartName="/xl/pivotTables/pivotTable19.xml" ContentType="application/vnd.openxmlformats-officedocument.spreadsheetml.pivotTable+xml"/>
  <Override PartName="/xl/pivotTables/pivotTable20.xml" ContentType="application/vnd.openxmlformats-officedocument.spreadsheetml.pivotTable+xml"/>
  <Override PartName="/xl/pivotTables/pivotTable21.xml" ContentType="application/vnd.openxmlformats-officedocument.spreadsheetml.pivotTable+xml"/>
  <Override PartName="/xl/pivotTables/pivotTable22.xml" ContentType="application/vnd.openxmlformats-officedocument.spreadsheetml.pivotTable+xml"/>
  <Override PartName="/xl/pivotTables/pivotTable23.xml" ContentType="application/vnd.openxmlformats-officedocument.spreadsheetml.pivotTable+xml"/>
  <Override PartName="/xl/drawings/drawing3.xml" ContentType="application/vnd.openxmlformats-officedocument.drawing+xml"/>
  <Override PartName="/xl/slicers/slicer1.xml" ContentType="application/vnd.ms-excel.slicer+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hidePivotFieldList="1"/>
  <mc:AlternateContent xmlns:mc="http://schemas.openxmlformats.org/markup-compatibility/2006">
    <mc:Choice Requires="x15">
      <x15ac:absPath xmlns:x15ac="http://schemas.microsoft.com/office/spreadsheetml/2010/11/ac" url="https://ccxinclusivebiz.sharepoint.com/sites/CCX/Shared Documents/10 Communication/Toolkits/WSME Segmentation Framework and Toolkit/Español_WSME_Segmentation/"/>
    </mc:Choice>
  </mc:AlternateContent>
  <xr:revisionPtr revIDLastSave="1202" documentId="8_{57D84E2A-5435-6D48-8F5B-0B10C9770AFA}" xr6:coauthVersionLast="47" xr6:coauthVersionMax="47" xr10:uidLastSave="{E4F81AC2-A782-4029-8324-27AF594FAC13}"/>
  <bookViews>
    <workbookView xWindow="57480" yWindow="-120" windowWidth="29040" windowHeight="15720" xr2:uid="{00000000-000D-0000-FFFF-FFFF00000000}"/>
  </bookViews>
  <sheets>
    <sheet name="Instrucciones" sheetId="5" r:id="rId1"/>
    <sheet name="Introducir datos aquí" sheetId="1" r:id="rId2"/>
    <sheet name="Análisis de cartera" sheetId="4" r:id="rId3"/>
    <sheet name="Configuración" sheetId="3" r:id="rId4"/>
  </sheets>
  <definedNames>
    <definedName name="_xlnm._FilterDatabase" localSheetId="1" hidden="1">'Introducir datos aquí'!$A$3:$CI$503</definedName>
    <definedName name="Slicer_Empresa_propiedad_de_mujeres">#N/A</definedName>
    <definedName name="Slicer_Empresa_propiedad_de_mujeres1">#N/A</definedName>
    <definedName name="Slicer_Empresa_propiedad_de_mujeres2">#N/A</definedName>
    <definedName name="Slicer_Empresa_propiedad_de_mujeres3">#N/A</definedName>
    <definedName name="Slicer_Empresa_propiedad_de_mujeres4">#N/A</definedName>
    <definedName name="Slicer_Empresa_propiedad_de_mujeres5">#N/A</definedName>
    <definedName name="Slicer_Empresa_propiedad_de_mujeres6">#N/A</definedName>
    <definedName name="Slicer_Empresa_propiedad_de_mujeres7">#N/A</definedName>
    <definedName name="Slicer_Estado_del_préstamo">#N/A</definedName>
    <definedName name="Slicer_Estado_del_préstamo1">#N/A</definedName>
    <definedName name="Slicer_Estado_del_préstamo2">#N/A</definedName>
    <definedName name="Slicer_Estado_del_préstamo3">#N/A</definedName>
    <definedName name="Slicer_Estado_del_préstamo4">#N/A</definedName>
    <definedName name="Slicer_Industria">#N/A</definedName>
    <definedName name="Slicer_Rango_de_tamaño__empleados">#N/A</definedName>
    <definedName name="Slicer_Rango_de_tamaño__ingresos">#N/A</definedName>
    <definedName name="Slicer_Región">#N/A</definedName>
    <definedName name="Slicer_Vida_útil_de_la_entidad">#N/A</definedName>
  </definedNames>
  <calcPr calcId="191028"/>
  <pivotCaches>
    <pivotCache cacheId="0" r:id="rId5"/>
  </pivotCaches>
  <extLst>
    <ext xmlns:x14="http://schemas.microsoft.com/office/spreadsheetml/2009/9/main" uri="{BBE1A952-AA13-448e-AADC-164F8A28A991}">
      <x14:slicerCaches>
        <x14:slicerCache r:id="rId6"/>
        <x14:slicerCache r:id="rId7"/>
        <x14:slicerCache r:id="rId8"/>
        <x14:slicerCache r:id="rId9"/>
        <x14:slicerCache r:id="rId10"/>
        <x14:slicerCache r:id="rId11"/>
        <x14:slicerCache r:id="rId12"/>
        <x14:slicerCache r:id="rId13"/>
        <x14:slicerCache r:id="rId14"/>
        <x14:slicerCache r:id="rId15"/>
        <x14:slicerCache r:id="rId16"/>
        <x14:slicerCache r:id="rId17"/>
        <x14:slicerCache r:id="rId18"/>
        <x14:slicerCache r:id="rId19"/>
        <x14:slicerCache r:id="rId20"/>
        <x14:slicerCache r:id="rId21"/>
        <x14:slicerCache r:id="rId22"/>
        <x14:slicerCache r:id="rId23"/>
      </x14:slicerCaches>
    </ext>
    <ext xmlns:x14="http://schemas.microsoft.com/office/spreadsheetml/2009/9/main" uri="{79F54976-1DA5-4618-B147-4CDE4B953A38}">
      <x14:workbookPr/>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4" i="1" l="1"/>
  <c r="N6" i="1"/>
  <c r="N7" i="1"/>
  <c r="N8" i="1"/>
  <c r="N9" i="1"/>
  <c r="N10" i="1"/>
  <c r="N11" i="1"/>
  <c r="N12" i="1"/>
  <c r="N13" i="1"/>
  <c r="N14" i="1"/>
  <c r="N15" i="1"/>
  <c r="N16" i="1"/>
  <c r="N17" i="1"/>
  <c r="N18" i="1"/>
  <c r="N19" i="1"/>
  <c r="N20" i="1"/>
  <c r="N21" i="1"/>
  <c r="N22" i="1"/>
  <c r="N23" i="1"/>
  <c r="N24" i="1"/>
  <c r="N25" i="1"/>
  <c r="N26" i="1"/>
  <c r="N27" i="1"/>
  <c r="N28" i="1"/>
  <c r="N29" i="1"/>
  <c r="N30" i="1"/>
  <c r="N31" i="1"/>
  <c r="N32" i="1"/>
  <c r="N33" i="1"/>
  <c r="N34" i="1"/>
  <c r="N35" i="1"/>
  <c r="N36" i="1"/>
  <c r="N37" i="1"/>
  <c r="N38" i="1"/>
  <c r="N39" i="1"/>
  <c r="N40" i="1"/>
  <c r="N41" i="1"/>
  <c r="N42" i="1"/>
  <c r="N43" i="1"/>
  <c r="N44" i="1"/>
  <c r="N45" i="1"/>
  <c r="N46" i="1"/>
  <c r="N47" i="1"/>
  <c r="N48" i="1"/>
  <c r="N49" i="1"/>
  <c r="N50" i="1"/>
  <c r="N51" i="1"/>
  <c r="N52" i="1"/>
  <c r="N53" i="1"/>
  <c r="N54" i="1"/>
  <c r="N55" i="1"/>
  <c r="N56" i="1"/>
  <c r="N57" i="1"/>
  <c r="N58" i="1"/>
  <c r="N59" i="1"/>
  <c r="N60" i="1"/>
  <c r="N61" i="1"/>
  <c r="N62" i="1"/>
  <c r="N63" i="1"/>
  <c r="N64" i="1"/>
  <c r="N65" i="1"/>
  <c r="N66" i="1"/>
  <c r="N67" i="1"/>
  <c r="N68" i="1"/>
  <c r="N69" i="1"/>
  <c r="N70" i="1"/>
  <c r="N71" i="1"/>
  <c r="N72" i="1"/>
  <c r="N73" i="1"/>
  <c r="N74" i="1"/>
  <c r="N75" i="1"/>
  <c r="N76" i="1"/>
  <c r="N77" i="1"/>
  <c r="N78" i="1"/>
  <c r="N79" i="1"/>
  <c r="N80" i="1"/>
  <c r="N81" i="1"/>
  <c r="N82" i="1"/>
  <c r="N83" i="1"/>
  <c r="N84" i="1"/>
  <c r="N85" i="1"/>
  <c r="N86" i="1"/>
  <c r="N87" i="1"/>
  <c r="N88" i="1"/>
  <c r="N89" i="1"/>
  <c r="N90" i="1"/>
  <c r="N91" i="1"/>
  <c r="N92" i="1"/>
  <c r="N93" i="1"/>
  <c r="N94" i="1"/>
  <c r="N95" i="1"/>
  <c r="N96" i="1"/>
  <c r="N97" i="1"/>
  <c r="N98" i="1"/>
  <c r="N99" i="1"/>
  <c r="N100" i="1"/>
  <c r="N101" i="1"/>
  <c r="N102" i="1"/>
  <c r="N103" i="1"/>
  <c r="N104" i="1"/>
  <c r="N105" i="1"/>
  <c r="N106" i="1"/>
  <c r="N107" i="1"/>
  <c r="N108" i="1"/>
  <c r="N109" i="1"/>
  <c r="N110" i="1"/>
  <c r="N111" i="1"/>
  <c r="N112" i="1"/>
  <c r="N113" i="1"/>
  <c r="N114" i="1"/>
  <c r="N115" i="1"/>
  <c r="N116" i="1"/>
  <c r="N117" i="1"/>
  <c r="N118" i="1"/>
  <c r="N119" i="1"/>
  <c r="N120" i="1"/>
  <c r="N121" i="1"/>
  <c r="N122" i="1"/>
  <c r="N123" i="1"/>
  <c r="N124" i="1"/>
  <c r="N125" i="1"/>
  <c r="N126" i="1"/>
  <c r="N127" i="1"/>
  <c r="N128" i="1"/>
  <c r="N129" i="1"/>
  <c r="N130" i="1"/>
  <c r="N131" i="1"/>
  <c r="N132" i="1"/>
  <c r="N133" i="1"/>
  <c r="N134" i="1"/>
  <c r="N135" i="1"/>
  <c r="N136" i="1"/>
  <c r="N137" i="1"/>
  <c r="N138" i="1"/>
  <c r="N139" i="1"/>
  <c r="N140" i="1"/>
  <c r="N141" i="1"/>
  <c r="N142" i="1"/>
  <c r="N143" i="1"/>
  <c r="N144" i="1"/>
  <c r="N145" i="1"/>
  <c r="N146" i="1"/>
  <c r="N147" i="1"/>
  <c r="N148" i="1"/>
  <c r="N149" i="1"/>
  <c r="N150" i="1"/>
  <c r="N151" i="1"/>
  <c r="N152" i="1"/>
  <c r="N153" i="1"/>
  <c r="N154" i="1"/>
  <c r="N155" i="1"/>
  <c r="N156" i="1"/>
  <c r="N157" i="1"/>
  <c r="N158" i="1"/>
  <c r="N159" i="1"/>
  <c r="N160" i="1"/>
  <c r="N161" i="1"/>
  <c r="N162" i="1"/>
  <c r="N163" i="1"/>
  <c r="N164" i="1"/>
  <c r="N165" i="1"/>
  <c r="N166" i="1"/>
  <c r="N167" i="1"/>
  <c r="N168" i="1"/>
  <c r="N169" i="1"/>
  <c r="N170" i="1"/>
  <c r="N171" i="1"/>
  <c r="N172" i="1"/>
  <c r="N173" i="1"/>
  <c r="N174" i="1"/>
  <c r="N175" i="1"/>
  <c r="N176" i="1"/>
  <c r="N177" i="1"/>
  <c r="N178" i="1"/>
  <c r="N179" i="1"/>
  <c r="N180" i="1"/>
  <c r="N181" i="1"/>
  <c r="N182" i="1"/>
  <c r="N183" i="1"/>
  <c r="N184" i="1"/>
  <c r="N185" i="1"/>
  <c r="N186" i="1"/>
  <c r="N187" i="1"/>
  <c r="N188" i="1"/>
  <c r="N189" i="1"/>
  <c r="N190" i="1"/>
  <c r="N191" i="1"/>
  <c r="N192" i="1"/>
  <c r="N193" i="1"/>
  <c r="N194" i="1"/>
  <c r="N195" i="1"/>
  <c r="N196" i="1"/>
  <c r="N197" i="1"/>
  <c r="N198" i="1"/>
  <c r="N199" i="1"/>
  <c r="N200" i="1"/>
  <c r="N201" i="1"/>
  <c r="N202" i="1"/>
  <c r="N203" i="1"/>
  <c r="N204" i="1"/>
  <c r="N205" i="1"/>
  <c r="N206" i="1"/>
  <c r="N207" i="1"/>
  <c r="N208" i="1"/>
  <c r="N209" i="1"/>
  <c r="N210" i="1"/>
  <c r="N211" i="1"/>
  <c r="N212" i="1"/>
  <c r="N213" i="1"/>
  <c r="N214" i="1"/>
  <c r="N215" i="1"/>
  <c r="N216" i="1"/>
  <c r="N217" i="1"/>
  <c r="N218" i="1"/>
  <c r="N219" i="1"/>
  <c r="N220" i="1"/>
  <c r="N221" i="1"/>
  <c r="N222" i="1"/>
  <c r="N223" i="1"/>
  <c r="N224" i="1"/>
  <c r="N225" i="1"/>
  <c r="N226" i="1"/>
  <c r="N227" i="1"/>
  <c r="N228" i="1"/>
  <c r="N229" i="1"/>
  <c r="N230" i="1"/>
  <c r="N231" i="1"/>
  <c r="N232" i="1"/>
  <c r="N233" i="1"/>
  <c r="N234" i="1"/>
  <c r="N235" i="1"/>
  <c r="N236" i="1"/>
  <c r="N237" i="1"/>
  <c r="N238" i="1"/>
  <c r="N239" i="1"/>
  <c r="N240" i="1"/>
  <c r="N241" i="1"/>
  <c r="N242" i="1"/>
  <c r="N243" i="1"/>
  <c r="N244" i="1"/>
  <c r="N245" i="1"/>
  <c r="N246" i="1"/>
  <c r="N247" i="1"/>
  <c r="N248" i="1"/>
  <c r="N249" i="1"/>
  <c r="N250" i="1"/>
  <c r="N251" i="1"/>
  <c r="N252" i="1"/>
  <c r="N253" i="1"/>
  <c r="N254" i="1"/>
  <c r="N255" i="1"/>
  <c r="N256" i="1"/>
  <c r="N257" i="1"/>
  <c r="N258" i="1"/>
  <c r="N259" i="1"/>
  <c r="N260" i="1"/>
  <c r="N261" i="1"/>
  <c r="N262" i="1"/>
  <c r="N263" i="1"/>
  <c r="N264" i="1"/>
  <c r="N265" i="1"/>
  <c r="N266" i="1"/>
  <c r="N267" i="1"/>
  <c r="N268" i="1"/>
  <c r="N269" i="1"/>
  <c r="N270" i="1"/>
  <c r="N271" i="1"/>
  <c r="N272" i="1"/>
  <c r="N273" i="1"/>
  <c r="N274" i="1"/>
  <c r="N275" i="1"/>
  <c r="N276" i="1"/>
  <c r="N277" i="1"/>
  <c r="N278" i="1"/>
  <c r="N279" i="1"/>
  <c r="N280" i="1"/>
  <c r="N281" i="1"/>
  <c r="N282" i="1"/>
  <c r="N283" i="1"/>
  <c r="N284" i="1"/>
  <c r="N285" i="1"/>
  <c r="N286" i="1"/>
  <c r="N287" i="1"/>
  <c r="N288" i="1"/>
  <c r="N289" i="1"/>
  <c r="N290" i="1"/>
  <c r="N291" i="1"/>
  <c r="N292" i="1"/>
  <c r="N293" i="1"/>
  <c r="N294" i="1"/>
  <c r="N295" i="1"/>
  <c r="N296" i="1"/>
  <c r="N297" i="1"/>
  <c r="N298" i="1"/>
  <c r="N299" i="1"/>
  <c r="N300" i="1"/>
  <c r="N301" i="1"/>
  <c r="N302" i="1"/>
  <c r="N303" i="1"/>
  <c r="N304" i="1"/>
  <c r="N305" i="1"/>
  <c r="N306" i="1"/>
  <c r="N307" i="1"/>
  <c r="N308" i="1"/>
  <c r="N309" i="1"/>
  <c r="N310" i="1"/>
  <c r="N311" i="1"/>
  <c r="N312" i="1"/>
  <c r="N313" i="1"/>
  <c r="N314" i="1"/>
  <c r="N315" i="1"/>
  <c r="N316" i="1"/>
  <c r="N317" i="1"/>
  <c r="N318" i="1"/>
  <c r="N319" i="1"/>
  <c r="N320" i="1"/>
  <c r="N321" i="1"/>
  <c r="N322" i="1"/>
  <c r="N323" i="1"/>
  <c r="N324" i="1"/>
  <c r="N325" i="1"/>
  <c r="N326" i="1"/>
  <c r="N327" i="1"/>
  <c r="N328" i="1"/>
  <c r="N329" i="1"/>
  <c r="N330" i="1"/>
  <c r="N331" i="1"/>
  <c r="N332" i="1"/>
  <c r="N333" i="1"/>
  <c r="N334" i="1"/>
  <c r="N335" i="1"/>
  <c r="N336" i="1"/>
  <c r="N337" i="1"/>
  <c r="N338" i="1"/>
  <c r="N339" i="1"/>
  <c r="N340" i="1"/>
  <c r="N341" i="1"/>
  <c r="N342" i="1"/>
  <c r="N343" i="1"/>
  <c r="N344" i="1"/>
  <c r="N345" i="1"/>
  <c r="N346" i="1"/>
  <c r="N347" i="1"/>
  <c r="N348" i="1"/>
  <c r="N349" i="1"/>
  <c r="N350" i="1"/>
  <c r="N351" i="1"/>
  <c r="N352" i="1"/>
  <c r="N353" i="1"/>
  <c r="N354" i="1"/>
  <c r="N355" i="1"/>
  <c r="N356" i="1"/>
  <c r="N357" i="1"/>
  <c r="N358" i="1"/>
  <c r="N359" i="1"/>
  <c r="N360" i="1"/>
  <c r="N361" i="1"/>
  <c r="N362" i="1"/>
  <c r="N363" i="1"/>
  <c r="N364" i="1"/>
  <c r="N365" i="1"/>
  <c r="N366" i="1"/>
  <c r="N367" i="1"/>
  <c r="N368" i="1"/>
  <c r="N369" i="1"/>
  <c r="N370" i="1"/>
  <c r="N371" i="1"/>
  <c r="N372" i="1"/>
  <c r="N373" i="1"/>
  <c r="N374" i="1"/>
  <c r="N375" i="1"/>
  <c r="N376" i="1"/>
  <c r="N377" i="1"/>
  <c r="N378" i="1"/>
  <c r="N379" i="1"/>
  <c r="N380" i="1"/>
  <c r="N381" i="1"/>
  <c r="N382" i="1"/>
  <c r="N383" i="1"/>
  <c r="N384" i="1"/>
  <c r="N385" i="1"/>
  <c r="N386" i="1"/>
  <c r="N387" i="1"/>
  <c r="N388" i="1"/>
  <c r="N389" i="1"/>
  <c r="N390" i="1"/>
  <c r="N391" i="1"/>
  <c r="N392" i="1"/>
  <c r="N393" i="1"/>
  <c r="N394" i="1"/>
  <c r="N395" i="1"/>
  <c r="N396" i="1"/>
  <c r="N397" i="1"/>
  <c r="N398" i="1"/>
  <c r="N399" i="1"/>
  <c r="N400" i="1"/>
  <c r="N401" i="1"/>
  <c r="N402" i="1"/>
  <c r="N403" i="1"/>
  <c r="N404" i="1"/>
  <c r="N405" i="1"/>
  <c r="N406" i="1"/>
  <c r="N407" i="1"/>
  <c r="N408" i="1"/>
  <c r="N409" i="1"/>
  <c r="N410" i="1"/>
  <c r="N411" i="1"/>
  <c r="N412" i="1"/>
  <c r="N413" i="1"/>
  <c r="N414" i="1"/>
  <c r="N415" i="1"/>
  <c r="N416" i="1"/>
  <c r="N417" i="1"/>
  <c r="N418" i="1"/>
  <c r="N419" i="1"/>
  <c r="N420" i="1"/>
  <c r="N421" i="1"/>
  <c r="N422" i="1"/>
  <c r="N423" i="1"/>
  <c r="N424" i="1"/>
  <c r="N425" i="1"/>
  <c r="N426" i="1"/>
  <c r="N427" i="1"/>
  <c r="N428" i="1"/>
  <c r="N429" i="1"/>
  <c r="N430" i="1"/>
  <c r="N431" i="1"/>
  <c r="N432" i="1"/>
  <c r="N433" i="1"/>
  <c r="N434" i="1"/>
  <c r="N435" i="1"/>
  <c r="N436" i="1"/>
  <c r="N437" i="1"/>
  <c r="N438" i="1"/>
  <c r="N439" i="1"/>
  <c r="N440" i="1"/>
  <c r="N441" i="1"/>
  <c r="N442" i="1"/>
  <c r="N443" i="1"/>
  <c r="N444" i="1"/>
  <c r="N445" i="1"/>
  <c r="N446" i="1"/>
  <c r="N447" i="1"/>
  <c r="N448" i="1"/>
  <c r="N449" i="1"/>
  <c r="N450" i="1"/>
  <c r="N451" i="1"/>
  <c r="N452" i="1"/>
  <c r="N453" i="1"/>
  <c r="N454" i="1"/>
  <c r="N455" i="1"/>
  <c r="N456" i="1"/>
  <c r="N457" i="1"/>
  <c r="N458" i="1"/>
  <c r="N459" i="1"/>
  <c r="N460" i="1"/>
  <c r="N461" i="1"/>
  <c r="N462" i="1"/>
  <c r="N463" i="1"/>
  <c r="N464" i="1"/>
  <c r="N465" i="1"/>
  <c r="N466" i="1"/>
  <c r="N467" i="1"/>
  <c r="N468" i="1"/>
  <c r="N469" i="1"/>
  <c r="N470" i="1"/>
  <c r="N471" i="1"/>
  <c r="N472" i="1"/>
  <c r="N473" i="1"/>
  <c r="N474" i="1"/>
  <c r="N475" i="1"/>
  <c r="N476" i="1"/>
  <c r="N477" i="1"/>
  <c r="N478" i="1"/>
  <c r="N479" i="1"/>
  <c r="N480" i="1"/>
  <c r="N481" i="1"/>
  <c r="N482" i="1"/>
  <c r="N483" i="1"/>
  <c r="N484" i="1"/>
  <c r="N485" i="1"/>
  <c r="N486" i="1"/>
  <c r="N487" i="1"/>
  <c r="N488" i="1"/>
  <c r="N489" i="1"/>
  <c r="N490" i="1"/>
  <c r="N491" i="1"/>
  <c r="N492" i="1"/>
  <c r="N493" i="1"/>
  <c r="N494" i="1"/>
  <c r="N495" i="1"/>
  <c r="N496" i="1"/>
  <c r="N497" i="1"/>
  <c r="N498" i="1"/>
  <c r="N499" i="1"/>
  <c r="N500" i="1"/>
  <c r="N501" i="1"/>
  <c r="N502" i="1"/>
  <c r="N503" i="1"/>
  <c r="N4" i="1"/>
  <c r="N5" i="1"/>
  <c r="K5" i="1"/>
  <c r="K6" i="1"/>
  <c r="K7" i="1"/>
  <c r="K8" i="1"/>
  <c r="K9" i="1"/>
  <c r="K10" i="1"/>
  <c r="K11" i="1"/>
  <c r="K12" i="1"/>
  <c r="K13" i="1"/>
  <c r="K14" i="1"/>
  <c r="K15" i="1"/>
  <c r="K16" i="1"/>
  <c r="K17" i="1"/>
  <c r="K18" i="1"/>
  <c r="K19" i="1"/>
  <c r="K20" i="1"/>
  <c r="K21" i="1"/>
  <c r="K22" i="1"/>
  <c r="K23" i="1"/>
  <c r="K24" i="1"/>
  <c r="K25" i="1"/>
  <c r="K26" i="1"/>
  <c r="K27" i="1"/>
  <c r="K28" i="1"/>
  <c r="K29" i="1"/>
  <c r="K30" i="1"/>
  <c r="K31" i="1"/>
  <c r="K32" i="1"/>
  <c r="K33" i="1"/>
  <c r="K34" i="1"/>
  <c r="K35" i="1"/>
  <c r="K36" i="1"/>
  <c r="K37" i="1"/>
  <c r="K38" i="1"/>
  <c r="K39" i="1"/>
  <c r="K40" i="1"/>
  <c r="K41" i="1"/>
  <c r="K42" i="1"/>
  <c r="K43" i="1"/>
  <c r="K44" i="1"/>
  <c r="K45" i="1"/>
  <c r="K46" i="1"/>
  <c r="K47" i="1"/>
  <c r="K48" i="1"/>
  <c r="K49" i="1"/>
  <c r="K50" i="1"/>
  <c r="K51" i="1"/>
  <c r="K52" i="1"/>
  <c r="K53" i="1"/>
  <c r="K54" i="1"/>
  <c r="K55" i="1"/>
  <c r="K56" i="1"/>
  <c r="K57" i="1"/>
  <c r="K58" i="1"/>
  <c r="K59" i="1"/>
  <c r="K60" i="1"/>
  <c r="K61" i="1"/>
  <c r="K62" i="1"/>
  <c r="K63" i="1"/>
  <c r="K64" i="1"/>
  <c r="K65" i="1"/>
  <c r="K66" i="1"/>
  <c r="K67" i="1"/>
  <c r="K68" i="1"/>
  <c r="K69" i="1"/>
  <c r="K70" i="1"/>
  <c r="K71" i="1"/>
  <c r="K72" i="1"/>
  <c r="K73" i="1"/>
  <c r="K74" i="1"/>
  <c r="K75" i="1"/>
  <c r="K76" i="1"/>
  <c r="K77" i="1"/>
  <c r="K78" i="1"/>
  <c r="K79" i="1"/>
  <c r="K80" i="1"/>
  <c r="K81" i="1"/>
  <c r="K82" i="1"/>
  <c r="K83" i="1"/>
  <c r="K84" i="1"/>
  <c r="K85" i="1"/>
  <c r="K86" i="1"/>
  <c r="K87" i="1"/>
  <c r="K88" i="1"/>
  <c r="K89" i="1"/>
  <c r="K90" i="1"/>
  <c r="K91" i="1"/>
  <c r="K92" i="1"/>
  <c r="K93" i="1"/>
  <c r="K94" i="1"/>
  <c r="K95" i="1"/>
  <c r="K96" i="1"/>
  <c r="K97" i="1"/>
  <c r="K98" i="1"/>
  <c r="K99" i="1"/>
  <c r="K100" i="1"/>
  <c r="K101" i="1"/>
  <c r="K102" i="1"/>
  <c r="K103" i="1"/>
  <c r="K104" i="1"/>
  <c r="K105" i="1"/>
  <c r="K106" i="1"/>
  <c r="K107" i="1"/>
  <c r="K108" i="1"/>
  <c r="K109" i="1"/>
  <c r="K110" i="1"/>
  <c r="K111" i="1"/>
  <c r="K112" i="1"/>
  <c r="K113" i="1"/>
  <c r="K114" i="1"/>
  <c r="K115" i="1"/>
  <c r="K116" i="1"/>
  <c r="K117" i="1"/>
  <c r="K118" i="1"/>
  <c r="K119" i="1"/>
  <c r="K120" i="1"/>
  <c r="K121" i="1"/>
  <c r="K122" i="1"/>
  <c r="K123" i="1"/>
  <c r="K124" i="1"/>
  <c r="K125" i="1"/>
  <c r="K126" i="1"/>
  <c r="K127" i="1"/>
  <c r="K128" i="1"/>
  <c r="K129" i="1"/>
  <c r="K130" i="1"/>
  <c r="K131" i="1"/>
  <c r="K132" i="1"/>
  <c r="K133" i="1"/>
  <c r="K134" i="1"/>
  <c r="K135" i="1"/>
  <c r="K136" i="1"/>
  <c r="K137" i="1"/>
  <c r="K138" i="1"/>
  <c r="K139" i="1"/>
  <c r="K140" i="1"/>
  <c r="K141" i="1"/>
  <c r="K142" i="1"/>
  <c r="K143" i="1"/>
  <c r="K144" i="1"/>
  <c r="K145" i="1"/>
  <c r="K146" i="1"/>
  <c r="K147" i="1"/>
  <c r="K148" i="1"/>
  <c r="K149" i="1"/>
  <c r="K150" i="1"/>
  <c r="K151" i="1"/>
  <c r="K152" i="1"/>
  <c r="K153" i="1"/>
  <c r="K154" i="1"/>
  <c r="K155" i="1"/>
  <c r="K156" i="1"/>
  <c r="K157" i="1"/>
  <c r="K158" i="1"/>
  <c r="K159" i="1"/>
  <c r="K160" i="1"/>
  <c r="K161" i="1"/>
  <c r="K162" i="1"/>
  <c r="K163" i="1"/>
  <c r="K164" i="1"/>
  <c r="K165" i="1"/>
  <c r="K166" i="1"/>
  <c r="K167" i="1"/>
  <c r="K168" i="1"/>
  <c r="K169" i="1"/>
  <c r="K170" i="1"/>
  <c r="K171" i="1"/>
  <c r="K172" i="1"/>
  <c r="K173" i="1"/>
  <c r="K174" i="1"/>
  <c r="K175" i="1"/>
  <c r="K176" i="1"/>
  <c r="K177" i="1"/>
  <c r="K178" i="1"/>
  <c r="K179" i="1"/>
  <c r="K180" i="1"/>
  <c r="K181" i="1"/>
  <c r="K182" i="1"/>
  <c r="K183" i="1"/>
  <c r="K184" i="1"/>
  <c r="K185" i="1"/>
  <c r="K186" i="1"/>
  <c r="K187" i="1"/>
  <c r="K188" i="1"/>
  <c r="K189" i="1"/>
  <c r="K190" i="1"/>
  <c r="K191" i="1"/>
  <c r="K192" i="1"/>
  <c r="K193" i="1"/>
  <c r="K194" i="1"/>
  <c r="K195" i="1"/>
  <c r="K196" i="1"/>
  <c r="K197" i="1"/>
  <c r="K198" i="1"/>
  <c r="K199" i="1"/>
  <c r="K200" i="1"/>
  <c r="K201" i="1"/>
  <c r="K202" i="1"/>
  <c r="K203" i="1"/>
  <c r="K204" i="1"/>
  <c r="K205" i="1"/>
  <c r="K206" i="1"/>
  <c r="K207" i="1"/>
  <c r="K208" i="1"/>
  <c r="K209" i="1"/>
  <c r="K210" i="1"/>
  <c r="K211" i="1"/>
  <c r="K212" i="1"/>
  <c r="K213" i="1"/>
  <c r="K214" i="1"/>
  <c r="K215" i="1"/>
  <c r="K216" i="1"/>
  <c r="K217" i="1"/>
  <c r="K218" i="1"/>
  <c r="K219" i="1"/>
  <c r="K220" i="1"/>
  <c r="K221" i="1"/>
  <c r="K222" i="1"/>
  <c r="K223" i="1"/>
  <c r="K224" i="1"/>
  <c r="K225" i="1"/>
  <c r="K226" i="1"/>
  <c r="K227" i="1"/>
  <c r="K228" i="1"/>
  <c r="K229" i="1"/>
  <c r="K230" i="1"/>
  <c r="K231" i="1"/>
  <c r="K232" i="1"/>
  <c r="K233" i="1"/>
  <c r="K234" i="1"/>
  <c r="K235" i="1"/>
  <c r="K236" i="1"/>
  <c r="K237" i="1"/>
  <c r="K238" i="1"/>
  <c r="K239" i="1"/>
  <c r="K240" i="1"/>
  <c r="K241" i="1"/>
  <c r="K242" i="1"/>
  <c r="K243" i="1"/>
  <c r="K244" i="1"/>
  <c r="K245" i="1"/>
  <c r="K246" i="1"/>
  <c r="K247" i="1"/>
  <c r="K248" i="1"/>
  <c r="K249" i="1"/>
  <c r="K250" i="1"/>
  <c r="K251" i="1"/>
  <c r="K252" i="1"/>
  <c r="K253" i="1"/>
  <c r="K254" i="1"/>
  <c r="K255" i="1"/>
  <c r="K256" i="1"/>
  <c r="K257" i="1"/>
  <c r="K258" i="1"/>
  <c r="K259" i="1"/>
  <c r="K260" i="1"/>
  <c r="K261" i="1"/>
  <c r="K262" i="1"/>
  <c r="K263" i="1"/>
  <c r="K264" i="1"/>
  <c r="K265" i="1"/>
  <c r="K266" i="1"/>
  <c r="K267" i="1"/>
  <c r="K268" i="1"/>
  <c r="K269" i="1"/>
  <c r="K270" i="1"/>
  <c r="K271" i="1"/>
  <c r="K272" i="1"/>
  <c r="K273" i="1"/>
  <c r="K274" i="1"/>
  <c r="K275" i="1"/>
  <c r="K276" i="1"/>
  <c r="K277" i="1"/>
  <c r="K278" i="1"/>
  <c r="K279" i="1"/>
  <c r="K280" i="1"/>
  <c r="K281" i="1"/>
  <c r="K282" i="1"/>
  <c r="K283" i="1"/>
  <c r="K284" i="1"/>
  <c r="K285" i="1"/>
  <c r="K286" i="1"/>
  <c r="K287" i="1"/>
  <c r="K288" i="1"/>
  <c r="K289" i="1"/>
  <c r="K290" i="1"/>
  <c r="K291" i="1"/>
  <c r="K292" i="1"/>
  <c r="K293" i="1"/>
  <c r="K294" i="1"/>
  <c r="K295" i="1"/>
  <c r="K296" i="1"/>
  <c r="K297" i="1"/>
  <c r="K298" i="1"/>
  <c r="K299" i="1"/>
  <c r="K300" i="1"/>
  <c r="K301" i="1"/>
  <c r="K302" i="1"/>
  <c r="K303" i="1"/>
  <c r="K304" i="1"/>
  <c r="K305" i="1"/>
  <c r="K306" i="1"/>
  <c r="K307" i="1"/>
  <c r="K308" i="1"/>
  <c r="K309" i="1"/>
  <c r="K310" i="1"/>
  <c r="K311" i="1"/>
  <c r="K312" i="1"/>
  <c r="K313" i="1"/>
  <c r="K314" i="1"/>
  <c r="K315" i="1"/>
  <c r="K316" i="1"/>
  <c r="K317" i="1"/>
  <c r="K318" i="1"/>
  <c r="K319" i="1"/>
  <c r="K320" i="1"/>
  <c r="K321" i="1"/>
  <c r="K322" i="1"/>
  <c r="K323" i="1"/>
  <c r="K324" i="1"/>
  <c r="K325" i="1"/>
  <c r="K326" i="1"/>
  <c r="K327" i="1"/>
  <c r="K328" i="1"/>
  <c r="K329" i="1"/>
  <c r="K330" i="1"/>
  <c r="K331" i="1"/>
  <c r="K332" i="1"/>
  <c r="K333" i="1"/>
  <c r="K334" i="1"/>
  <c r="K335" i="1"/>
  <c r="K336" i="1"/>
  <c r="K337" i="1"/>
  <c r="K338" i="1"/>
  <c r="K339" i="1"/>
  <c r="K340" i="1"/>
  <c r="K341" i="1"/>
  <c r="K342" i="1"/>
  <c r="K343" i="1"/>
  <c r="K344" i="1"/>
  <c r="K345" i="1"/>
  <c r="K346" i="1"/>
  <c r="K347" i="1"/>
  <c r="K348" i="1"/>
  <c r="K349" i="1"/>
  <c r="K350" i="1"/>
  <c r="K351" i="1"/>
  <c r="K352" i="1"/>
  <c r="K353" i="1"/>
  <c r="K354" i="1"/>
  <c r="K355" i="1"/>
  <c r="K356" i="1"/>
  <c r="K357" i="1"/>
  <c r="K358" i="1"/>
  <c r="K359" i="1"/>
  <c r="K360" i="1"/>
  <c r="K361" i="1"/>
  <c r="K362" i="1"/>
  <c r="K363" i="1"/>
  <c r="K364" i="1"/>
  <c r="K365" i="1"/>
  <c r="K366" i="1"/>
  <c r="K367" i="1"/>
  <c r="K368" i="1"/>
  <c r="K369" i="1"/>
  <c r="K370" i="1"/>
  <c r="K371" i="1"/>
  <c r="K372" i="1"/>
  <c r="K373" i="1"/>
  <c r="K374" i="1"/>
  <c r="K375" i="1"/>
  <c r="K376" i="1"/>
  <c r="K377" i="1"/>
  <c r="K378" i="1"/>
  <c r="K379" i="1"/>
  <c r="K380" i="1"/>
  <c r="K381" i="1"/>
  <c r="K382" i="1"/>
  <c r="K383" i="1"/>
  <c r="K384" i="1"/>
  <c r="K385" i="1"/>
  <c r="K386" i="1"/>
  <c r="K387" i="1"/>
  <c r="K388" i="1"/>
  <c r="K389" i="1"/>
  <c r="K390" i="1"/>
  <c r="K391" i="1"/>
  <c r="K392" i="1"/>
  <c r="K393" i="1"/>
  <c r="K394" i="1"/>
  <c r="K395" i="1"/>
  <c r="K396" i="1"/>
  <c r="K397" i="1"/>
  <c r="K398" i="1"/>
  <c r="K399" i="1"/>
  <c r="K400" i="1"/>
  <c r="K401" i="1"/>
  <c r="K402" i="1"/>
  <c r="K403" i="1"/>
  <c r="K404" i="1"/>
  <c r="K405" i="1"/>
  <c r="K406" i="1"/>
  <c r="K407" i="1"/>
  <c r="K408" i="1"/>
  <c r="K409" i="1"/>
  <c r="K410" i="1"/>
  <c r="K411" i="1"/>
  <c r="K412" i="1"/>
  <c r="K413" i="1"/>
  <c r="K414" i="1"/>
  <c r="K415" i="1"/>
  <c r="K416" i="1"/>
  <c r="K417" i="1"/>
  <c r="K418" i="1"/>
  <c r="K419" i="1"/>
  <c r="K420" i="1"/>
  <c r="K421" i="1"/>
  <c r="K422" i="1"/>
  <c r="K423" i="1"/>
  <c r="K424" i="1"/>
  <c r="K425" i="1"/>
  <c r="K426" i="1"/>
  <c r="K427" i="1"/>
  <c r="K428" i="1"/>
  <c r="K429" i="1"/>
  <c r="K430" i="1"/>
  <c r="K431" i="1"/>
  <c r="K432" i="1"/>
  <c r="K433" i="1"/>
  <c r="K434" i="1"/>
  <c r="K435" i="1"/>
  <c r="K436" i="1"/>
  <c r="K437" i="1"/>
  <c r="K438" i="1"/>
  <c r="K439" i="1"/>
  <c r="K440" i="1"/>
  <c r="K441" i="1"/>
  <c r="K442" i="1"/>
  <c r="K443" i="1"/>
  <c r="K444" i="1"/>
  <c r="K445" i="1"/>
  <c r="K446" i="1"/>
  <c r="K447" i="1"/>
  <c r="K448" i="1"/>
  <c r="K449" i="1"/>
  <c r="K450" i="1"/>
  <c r="K451" i="1"/>
  <c r="K452" i="1"/>
  <c r="K453" i="1"/>
  <c r="K454" i="1"/>
  <c r="K455" i="1"/>
  <c r="K456" i="1"/>
  <c r="K457" i="1"/>
  <c r="K458" i="1"/>
  <c r="K459" i="1"/>
  <c r="K460" i="1"/>
  <c r="K461" i="1"/>
  <c r="K462" i="1"/>
  <c r="K463" i="1"/>
  <c r="K464" i="1"/>
  <c r="K465" i="1"/>
  <c r="K466" i="1"/>
  <c r="K467" i="1"/>
  <c r="K468" i="1"/>
  <c r="K469" i="1"/>
  <c r="K470" i="1"/>
  <c r="K471" i="1"/>
  <c r="K472" i="1"/>
  <c r="K473" i="1"/>
  <c r="K474" i="1"/>
  <c r="K475" i="1"/>
  <c r="K476" i="1"/>
  <c r="K477" i="1"/>
  <c r="K478" i="1"/>
  <c r="K479" i="1"/>
  <c r="K480" i="1"/>
  <c r="K481" i="1"/>
  <c r="K482" i="1"/>
  <c r="K483" i="1"/>
  <c r="K484" i="1"/>
  <c r="K485" i="1"/>
  <c r="K486" i="1"/>
  <c r="K487" i="1"/>
  <c r="K488" i="1"/>
  <c r="K489" i="1"/>
  <c r="K490" i="1"/>
  <c r="K491" i="1"/>
  <c r="K492" i="1"/>
  <c r="K493" i="1"/>
  <c r="K494" i="1"/>
  <c r="K495" i="1"/>
  <c r="K496" i="1"/>
  <c r="K497" i="1"/>
  <c r="K498" i="1"/>
  <c r="K499" i="1"/>
  <c r="K500" i="1"/>
  <c r="K501" i="1"/>
  <c r="K502" i="1"/>
  <c r="K503" i="1"/>
  <c r="K4" i="1"/>
  <c r="C12" i="4" a="1"/>
  <c r="G11" i="4" a="1"/>
  <c r="F11" i="4" a="1"/>
  <c r="E11" i="4" a="1"/>
  <c r="C11" i="4" a="1"/>
  <c r="G10" i="4" a="1"/>
  <c r="F10" i="4" a="1"/>
  <c r="E10" i="4" a="1"/>
  <c r="C10" i="4" a="1"/>
  <c r="G9" i="4" a="1"/>
  <c r="F9" i="4" a="1"/>
  <c r="E9" i="4" a="1"/>
  <c r="C9" i="4" a="1"/>
  <c r="G8" i="4" a="1"/>
  <c r="F8" i="4" a="1"/>
  <c r="E8" i="4" a="1"/>
  <c r="D8" i="4" a="1"/>
  <c r="C8" i="4" a="1"/>
  <c r="G7" i="4" a="1"/>
  <c r="F7" i="4" a="1"/>
  <c r="E7" i="4" a="1"/>
  <c r="D7" i="4" a="1"/>
  <c r="C7" i="4" a="1"/>
  <c r="B19" i="4" l="1"/>
  <c r="BS503" i="1"/>
  <c r="BS502" i="1"/>
  <c r="BS501" i="1"/>
  <c r="BS500" i="1"/>
  <c r="BS499" i="1"/>
  <c r="BS498" i="1"/>
  <c r="BS497" i="1"/>
  <c r="BS496" i="1"/>
  <c r="BS495" i="1"/>
  <c r="BS494" i="1"/>
  <c r="BS493" i="1"/>
  <c r="BS492" i="1"/>
  <c r="BS491" i="1"/>
  <c r="BS490" i="1"/>
  <c r="BS489" i="1"/>
  <c r="BS488" i="1"/>
  <c r="BS487" i="1"/>
  <c r="BS486" i="1"/>
  <c r="BS485" i="1"/>
  <c r="BS484" i="1"/>
  <c r="BS483" i="1"/>
  <c r="BS482" i="1"/>
  <c r="BS481" i="1"/>
  <c r="BS480" i="1"/>
  <c r="BS479" i="1"/>
  <c r="BS478" i="1"/>
  <c r="BS477" i="1"/>
  <c r="BS476" i="1"/>
  <c r="BS475" i="1"/>
  <c r="BS474" i="1"/>
  <c r="BS473" i="1"/>
  <c r="BS472" i="1"/>
  <c r="BS471" i="1"/>
  <c r="BS470" i="1"/>
  <c r="BS469" i="1"/>
  <c r="BS468" i="1"/>
  <c r="BS467" i="1"/>
  <c r="BS466" i="1"/>
  <c r="BS465" i="1"/>
  <c r="BS464" i="1"/>
  <c r="BS463" i="1"/>
  <c r="BS462" i="1"/>
  <c r="BS461" i="1"/>
  <c r="BS460" i="1"/>
  <c r="BS459" i="1"/>
  <c r="BS458" i="1"/>
  <c r="BS457" i="1"/>
  <c r="BS456" i="1"/>
  <c r="BS455" i="1"/>
  <c r="BS454" i="1"/>
  <c r="BS453" i="1"/>
  <c r="BS452" i="1"/>
  <c r="BS451" i="1"/>
  <c r="BS450" i="1"/>
  <c r="BS449" i="1"/>
  <c r="BS448" i="1"/>
  <c r="BS447" i="1"/>
  <c r="BS446" i="1"/>
  <c r="BS445" i="1"/>
  <c r="BS444" i="1"/>
  <c r="BS443" i="1"/>
  <c r="BS442" i="1"/>
  <c r="BS441" i="1"/>
  <c r="BS440" i="1"/>
  <c r="BS439" i="1"/>
  <c r="BS438" i="1"/>
  <c r="BS437" i="1"/>
  <c r="BS436" i="1"/>
  <c r="BS435" i="1"/>
  <c r="BS434" i="1"/>
  <c r="BS433" i="1"/>
  <c r="BS432" i="1"/>
  <c r="BS431" i="1"/>
  <c r="BS430" i="1"/>
  <c r="BS429" i="1"/>
  <c r="BS428" i="1"/>
  <c r="BS427" i="1"/>
  <c r="BS426" i="1"/>
  <c r="BS425" i="1"/>
  <c r="BS424" i="1"/>
  <c r="BS423" i="1"/>
  <c r="BS422" i="1"/>
  <c r="BS421" i="1"/>
  <c r="BS420" i="1"/>
  <c r="BS419" i="1"/>
  <c r="BS418" i="1"/>
  <c r="BS417" i="1"/>
  <c r="BS416" i="1"/>
  <c r="BS415" i="1"/>
  <c r="BS414" i="1"/>
  <c r="BS413" i="1"/>
  <c r="BS412" i="1"/>
  <c r="BS411" i="1"/>
  <c r="BS410" i="1"/>
  <c r="BS409" i="1"/>
  <c r="BS408" i="1"/>
  <c r="BS407" i="1"/>
  <c r="BS406" i="1"/>
  <c r="BS405" i="1"/>
  <c r="BS404" i="1"/>
  <c r="BS403" i="1"/>
  <c r="BS402" i="1"/>
  <c r="BS401" i="1"/>
  <c r="BS400" i="1"/>
  <c r="BS399" i="1"/>
  <c r="BS398" i="1"/>
  <c r="BS397" i="1"/>
  <c r="BS396" i="1"/>
  <c r="BS395" i="1"/>
  <c r="BS394" i="1"/>
  <c r="BS393" i="1"/>
  <c r="BS392" i="1"/>
  <c r="BS391" i="1"/>
  <c r="BS390" i="1"/>
  <c r="BS389" i="1"/>
  <c r="BS388" i="1"/>
  <c r="BS387" i="1"/>
  <c r="BS386" i="1"/>
  <c r="BS385" i="1"/>
  <c r="BS384" i="1"/>
  <c r="BS383" i="1"/>
  <c r="BS382" i="1"/>
  <c r="BS381" i="1"/>
  <c r="BS380" i="1"/>
  <c r="BS379" i="1"/>
  <c r="BS378" i="1"/>
  <c r="BS377" i="1"/>
  <c r="BS376" i="1"/>
  <c r="BS375" i="1"/>
  <c r="BS374" i="1"/>
  <c r="BS373" i="1"/>
  <c r="BS372" i="1"/>
  <c r="BS371" i="1"/>
  <c r="BS370" i="1"/>
  <c r="BS369" i="1"/>
  <c r="BS368" i="1"/>
  <c r="BS367" i="1"/>
  <c r="BS366" i="1"/>
  <c r="BS365" i="1"/>
  <c r="BS364" i="1"/>
  <c r="BS363" i="1"/>
  <c r="BS362" i="1"/>
  <c r="BS361" i="1"/>
  <c r="BS360" i="1"/>
  <c r="BS359" i="1"/>
  <c r="BS358" i="1"/>
  <c r="BS357" i="1"/>
  <c r="BS356" i="1"/>
  <c r="BS355" i="1"/>
  <c r="BS354" i="1"/>
  <c r="BS353" i="1"/>
  <c r="BS352" i="1"/>
  <c r="BS351" i="1"/>
  <c r="BS350" i="1"/>
  <c r="BS349" i="1"/>
  <c r="BS348" i="1"/>
  <c r="BS347" i="1"/>
  <c r="BS346" i="1"/>
  <c r="BS345" i="1"/>
  <c r="BS344" i="1"/>
  <c r="BS343" i="1"/>
  <c r="BS342" i="1"/>
  <c r="BS341" i="1"/>
  <c r="BS340" i="1"/>
  <c r="BS339" i="1"/>
  <c r="BS338" i="1"/>
  <c r="BS337" i="1"/>
  <c r="BS336" i="1"/>
  <c r="BS335" i="1"/>
  <c r="BS334" i="1"/>
  <c r="BS333" i="1"/>
  <c r="BS332" i="1"/>
  <c r="BS331" i="1"/>
  <c r="BS330" i="1"/>
  <c r="BS329" i="1"/>
  <c r="BS328" i="1"/>
  <c r="BS327" i="1"/>
  <c r="BS326" i="1"/>
  <c r="BS325" i="1"/>
  <c r="BS324" i="1"/>
  <c r="BS323" i="1"/>
  <c r="BS322" i="1"/>
  <c r="BS321" i="1"/>
  <c r="BS320" i="1"/>
  <c r="BS319" i="1"/>
  <c r="BS318" i="1"/>
  <c r="BS317" i="1"/>
  <c r="BS316" i="1"/>
  <c r="BS315" i="1"/>
  <c r="BS314" i="1"/>
  <c r="BS313" i="1"/>
  <c r="BS312" i="1"/>
  <c r="BS311" i="1"/>
  <c r="BS310" i="1"/>
  <c r="BS309" i="1"/>
  <c r="BS308" i="1"/>
  <c r="BS307" i="1"/>
  <c r="BS306" i="1"/>
  <c r="BS305" i="1"/>
  <c r="BS304" i="1"/>
  <c r="BS303" i="1"/>
  <c r="BS302" i="1"/>
  <c r="BS301" i="1"/>
  <c r="BS300" i="1"/>
  <c r="BS299" i="1"/>
  <c r="BS298" i="1"/>
  <c r="BS297" i="1"/>
  <c r="BS296" i="1"/>
  <c r="BS295" i="1"/>
  <c r="BS294" i="1"/>
  <c r="BS293" i="1"/>
  <c r="BS292" i="1"/>
  <c r="BS291" i="1"/>
  <c r="BS290" i="1"/>
  <c r="BS289" i="1"/>
  <c r="BS288" i="1"/>
  <c r="BS287" i="1"/>
  <c r="BS286" i="1"/>
  <c r="BS285" i="1"/>
  <c r="BS284" i="1"/>
  <c r="BS283" i="1"/>
  <c r="BS282" i="1"/>
  <c r="BS281" i="1"/>
  <c r="BS280" i="1"/>
  <c r="BS279" i="1"/>
  <c r="BS278" i="1"/>
  <c r="BS277" i="1"/>
  <c r="BS276" i="1"/>
  <c r="BS275" i="1"/>
  <c r="BS274" i="1"/>
  <c r="BS273" i="1"/>
  <c r="BS272" i="1"/>
  <c r="BS271" i="1"/>
  <c r="BS270" i="1"/>
  <c r="BS269" i="1"/>
  <c r="BS268" i="1"/>
  <c r="BS267" i="1"/>
  <c r="BS266" i="1"/>
  <c r="BS265" i="1"/>
  <c r="BS264" i="1"/>
  <c r="BS263" i="1"/>
  <c r="BS262" i="1"/>
  <c r="BS261" i="1"/>
  <c r="BS260" i="1"/>
  <c r="BS259" i="1"/>
  <c r="BS258" i="1"/>
  <c r="BS257" i="1"/>
  <c r="BS256" i="1"/>
  <c r="BS255" i="1"/>
  <c r="BS254" i="1"/>
  <c r="BS253" i="1"/>
  <c r="BS252" i="1"/>
  <c r="BS251" i="1"/>
  <c r="BS250" i="1"/>
  <c r="BS249" i="1"/>
  <c r="BS248" i="1"/>
  <c r="BS247" i="1"/>
  <c r="BS246" i="1"/>
  <c r="BS245" i="1"/>
  <c r="BS244" i="1"/>
  <c r="BS243" i="1"/>
  <c r="BS242" i="1"/>
  <c r="BS241" i="1"/>
  <c r="BS240" i="1"/>
  <c r="BS239" i="1"/>
  <c r="BS238" i="1"/>
  <c r="BS237" i="1"/>
  <c r="BS236" i="1"/>
  <c r="BS235" i="1"/>
  <c r="BS234" i="1"/>
  <c r="BS233" i="1"/>
  <c r="BS232" i="1"/>
  <c r="BS231" i="1"/>
  <c r="BS230" i="1"/>
  <c r="BS229" i="1"/>
  <c r="BS228" i="1"/>
  <c r="BS227" i="1"/>
  <c r="BS226" i="1"/>
  <c r="BS225" i="1"/>
  <c r="BS224" i="1"/>
  <c r="BS223" i="1"/>
  <c r="BS222" i="1"/>
  <c r="BS221" i="1"/>
  <c r="BS220" i="1"/>
  <c r="BS219" i="1"/>
  <c r="BS218" i="1"/>
  <c r="BS217" i="1"/>
  <c r="BS216" i="1"/>
  <c r="BS215" i="1"/>
  <c r="BS214" i="1"/>
  <c r="BS213" i="1"/>
  <c r="BS212" i="1"/>
  <c r="BS211" i="1"/>
  <c r="BS210" i="1"/>
  <c r="BS209" i="1"/>
  <c r="BS208" i="1"/>
  <c r="BS207" i="1"/>
  <c r="BS206" i="1"/>
  <c r="BS205" i="1"/>
  <c r="BS204" i="1"/>
  <c r="BS203" i="1"/>
  <c r="BS202" i="1"/>
  <c r="BS201" i="1"/>
  <c r="BS200" i="1"/>
  <c r="BS199" i="1"/>
  <c r="BS198" i="1"/>
  <c r="BS197" i="1"/>
  <c r="BS196" i="1"/>
  <c r="BS195" i="1"/>
  <c r="BS194" i="1"/>
  <c r="BS193" i="1"/>
  <c r="BS192" i="1"/>
  <c r="BS191" i="1"/>
  <c r="BS190" i="1"/>
  <c r="BS189" i="1"/>
  <c r="BS188" i="1"/>
  <c r="BS187" i="1"/>
  <c r="BS186" i="1"/>
  <c r="BS185" i="1"/>
  <c r="BS184" i="1"/>
  <c r="BS183" i="1"/>
  <c r="BS182" i="1"/>
  <c r="BS181" i="1"/>
  <c r="BS180" i="1"/>
  <c r="BS179" i="1"/>
  <c r="BS178" i="1"/>
  <c r="BS177" i="1"/>
  <c r="BS176" i="1"/>
  <c r="BS175" i="1"/>
  <c r="BS174" i="1"/>
  <c r="BS173" i="1"/>
  <c r="BS172" i="1"/>
  <c r="BS171" i="1"/>
  <c r="BS170" i="1"/>
  <c r="BS169" i="1"/>
  <c r="BS168" i="1"/>
  <c r="BS167" i="1"/>
  <c r="BS166" i="1"/>
  <c r="BS165" i="1"/>
  <c r="BS164" i="1"/>
  <c r="BS163" i="1"/>
  <c r="BS162" i="1"/>
  <c r="BS161" i="1"/>
  <c r="BS160" i="1"/>
  <c r="BS159" i="1"/>
  <c r="BS158" i="1"/>
  <c r="BS157" i="1"/>
  <c r="BS156" i="1"/>
  <c r="BS155" i="1"/>
  <c r="BS154" i="1"/>
  <c r="BS153" i="1"/>
  <c r="BS152" i="1"/>
  <c r="BS151" i="1"/>
  <c r="BS150" i="1"/>
  <c r="BS149" i="1"/>
  <c r="BS148" i="1"/>
  <c r="BS147" i="1"/>
  <c r="BS146" i="1"/>
  <c r="BS145" i="1"/>
  <c r="BS144" i="1"/>
  <c r="BS143" i="1"/>
  <c r="BS142" i="1"/>
  <c r="BS141" i="1"/>
  <c r="BS140" i="1"/>
  <c r="BS139" i="1"/>
  <c r="BS138" i="1"/>
  <c r="BS137" i="1"/>
  <c r="BS136" i="1"/>
  <c r="BS135" i="1"/>
  <c r="BS134" i="1"/>
  <c r="BS133" i="1"/>
  <c r="BS132" i="1"/>
  <c r="BS131" i="1"/>
  <c r="BS130" i="1"/>
  <c r="BS129" i="1"/>
  <c r="BS128" i="1"/>
  <c r="BS127" i="1"/>
  <c r="BS126" i="1"/>
  <c r="BS125" i="1"/>
  <c r="BS124" i="1"/>
  <c r="BS123" i="1"/>
  <c r="BS122" i="1"/>
  <c r="BS121" i="1"/>
  <c r="BS120" i="1"/>
  <c r="BS119" i="1"/>
  <c r="BS118" i="1"/>
  <c r="BS117" i="1"/>
  <c r="BS116" i="1"/>
  <c r="BS115" i="1"/>
  <c r="BS114" i="1"/>
  <c r="BS113" i="1"/>
  <c r="BS112" i="1"/>
  <c r="BS111" i="1"/>
  <c r="BS110" i="1"/>
  <c r="BS109" i="1"/>
  <c r="BS108" i="1"/>
  <c r="BS107" i="1"/>
  <c r="BS106" i="1"/>
  <c r="BS105" i="1"/>
  <c r="BS104" i="1"/>
  <c r="BS103" i="1"/>
  <c r="BS102" i="1"/>
  <c r="BS101" i="1"/>
  <c r="BS100" i="1"/>
  <c r="BS99" i="1"/>
  <c r="BS98" i="1"/>
  <c r="BS97" i="1"/>
  <c r="BS96" i="1"/>
  <c r="BS95" i="1"/>
  <c r="BS94" i="1"/>
  <c r="BS93" i="1"/>
  <c r="BS92" i="1"/>
  <c r="BS91" i="1"/>
  <c r="BS90" i="1"/>
  <c r="BS89" i="1"/>
  <c r="BS88" i="1"/>
  <c r="BS87" i="1"/>
  <c r="BS86" i="1"/>
  <c r="BS85" i="1"/>
  <c r="BS84" i="1"/>
  <c r="BS83" i="1"/>
  <c r="BS82" i="1"/>
  <c r="BS81" i="1"/>
  <c r="BS80" i="1"/>
  <c r="BS79" i="1"/>
  <c r="BS78" i="1"/>
  <c r="BS77" i="1"/>
  <c r="BS76" i="1"/>
  <c r="BS75" i="1"/>
  <c r="BS74" i="1"/>
  <c r="BS73" i="1"/>
  <c r="BS72" i="1"/>
  <c r="BS71" i="1"/>
  <c r="BS70" i="1"/>
  <c r="BS69" i="1"/>
  <c r="BS68" i="1"/>
  <c r="BS67" i="1"/>
  <c r="BS66" i="1"/>
  <c r="BS65" i="1"/>
  <c r="BS64" i="1"/>
  <c r="BS63" i="1"/>
  <c r="BS62" i="1"/>
  <c r="BS61" i="1"/>
  <c r="BS60" i="1"/>
  <c r="BS59" i="1"/>
  <c r="BS58" i="1"/>
  <c r="BS57" i="1"/>
  <c r="BS56" i="1"/>
  <c r="BS55" i="1"/>
  <c r="BS54" i="1"/>
  <c r="BS53" i="1"/>
  <c r="BS52" i="1"/>
  <c r="BS51" i="1"/>
  <c r="BS50" i="1"/>
  <c r="BS49" i="1"/>
  <c r="BS48" i="1"/>
  <c r="BS47" i="1"/>
  <c r="BS46" i="1"/>
  <c r="BS45" i="1"/>
  <c r="BS44" i="1"/>
  <c r="BS43" i="1"/>
  <c r="BS42" i="1"/>
  <c r="BS41" i="1"/>
  <c r="BS40" i="1"/>
  <c r="BS39" i="1"/>
  <c r="BS38" i="1"/>
  <c r="BS37" i="1"/>
  <c r="BS36" i="1"/>
  <c r="BS35" i="1"/>
  <c r="BS34" i="1"/>
  <c r="BS33" i="1"/>
  <c r="BS32" i="1"/>
  <c r="BS31" i="1"/>
  <c r="BS30" i="1"/>
  <c r="BS29" i="1"/>
  <c r="BS28" i="1"/>
  <c r="BS27" i="1"/>
  <c r="BS26" i="1"/>
  <c r="BS25" i="1"/>
  <c r="BS24" i="1"/>
  <c r="BS23" i="1"/>
  <c r="BS22" i="1"/>
  <c r="BS21" i="1"/>
  <c r="BS20" i="1"/>
  <c r="BS19" i="1"/>
  <c r="BS18" i="1"/>
  <c r="BS17" i="1"/>
  <c r="BS16" i="1"/>
  <c r="BS15" i="1"/>
  <c r="BS14" i="1"/>
  <c r="BS13" i="1"/>
  <c r="BS12" i="1"/>
  <c r="BS11" i="1"/>
  <c r="BS10" i="1"/>
  <c r="BS9" i="1"/>
  <c r="BS8" i="1"/>
  <c r="BS7" i="1"/>
  <c r="BS6" i="1"/>
  <c r="BS5" i="1"/>
  <c r="BS4" i="1"/>
  <c r="O503" i="1"/>
  <c r="O502" i="1"/>
  <c r="O501" i="1"/>
  <c r="O500" i="1"/>
  <c r="O499" i="1"/>
  <c r="O498" i="1"/>
  <c r="O497" i="1"/>
  <c r="O496" i="1"/>
  <c r="O495" i="1"/>
  <c r="O494" i="1"/>
  <c r="O493" i="1"/>
  <c r="O492" i="1"/>
  <c r="O491" i="1"/>
  <c r="O490" i="1"/>
  <c r="O489" i="1"/>
  <c r="O488" i="1"/>
  <c r="O487" i="1"/>
  <c r="O486" i="1"/>
  <c r="O485" i="1"/>
  <c r="O484" i="1"/>
  <c r="O483" i="1"/>
  <c r="O482" i="1"/>
  <c r="O481" i="1"/>
  <c r="O480" i="1"/>
  <c r="O479" i="1"/>
  <c r="O478" i="1"/>
  <c r="O477" i="1"/>
  <c r="O476" i="1"/>
  <c r="O475" i="1"/>
  <c r="O474" i="1"/>
  <c r="O473" i="1"/>
  <c r="O472" i="1"/>
  <c r="O471" i="1"/>
  <c r="O470" i="1"/>
  <c r="O469" i="1"/>
  <c r="O468" i="1"/>
  <c r="O467" i="1"/>
  <c r="O466" i="1"/>
  <c r="O465" i="1"/>
  <c r="O464" i="1"/>
  <c r="O463" i="1"/>
  <c r="O462" i="1"/>
  <c r="O461" i="1"/>
  <c r="O460" i="1"/>
  <c r="O459" i="1"/>
  <c r="O458" i="1"/>
  <c r="O457" i="1"/>
  <c r="O456" i="1"/>
  <c r="O455" i="1"/>
  <c r="O454" i="1"/>
  <c r="O453" i="1"/>
  <c r="O452" i="1"/>
  <c r="O451" i="1"/>
  <c r="O450" i="1"/>
  <c r="O449" i="1"/>
  <c r="O448" i="1"/>
  <c r="O447" i="1"/>
  <c r="O446" i="1"/>
  <c r="O445" i="1"/>
  <c r="O444" i="1"/>
  <c r="O443" i="1"/>
  <c r="O442" i="1"/>
  <c r="O441" i="1"/>
  <c r="O440" i="1"/>
  <c r="O439" i="1"/>
  <c r="O438" i="1"/>
  <c r="O437" i="1"/>
  <c r="O436" i="1"/>
  <c r="O435" i="1"/>
  <c r="O434" i="1"/>
  <c r="O433" i="1"/>
  <c r="O432" i="1"/>
  <c r="O431" i="1"/>
  <c r="O430" i="1"/>
  <c r="O429" i="1"/>
  <c r="O428" i="1"/>
  <c r="O427" i="1"/>
  <c r="O426" i="1"/>
  <c r="O425" i="1"/>
  <c r="O424" i="1"/>
  <c r="O423" i="1"/>
  <c r="O422" i="1"/>
  <c r="O421" i="1"/>
  <c r="O420" i="1"/>
  <c r="O419" i="1"/>
  <c r="O418" i="1"/>
  <c r="O417" i="1"/>
  <c r="O416" i="1"/>
  <c r="O415" i="1"/>
  <c r="O414" i="1"/>
  <c r="O413" i="1"/>
  <c r="O412" i="1"/>
  <c r="O411" i="1"/>
  <c r="O410" i="1"/>
  <c r="O409" i="1"/>
  <c r="O408" i="1"/>
  <c r="O407" i="1"/>
  <c r="O406" i="1"/>
  <c r="O405" i="1"/>
  <c r="O404" i="1"/>
  <c r="O403" i="1"/>
  <c r="O402" i="1"/>
  <c r="O401" i="1"/>
  <c r="O400" i="1"/>
  <c r="O399" i="1"/>
  <c r="O398" i="1"/>
  <c r="O397" i="1"/>
  <c r="O396" i="1"/>
  <c r="O395" i="1"/>
  <c r="O394" i="1"/>
  <c r="O393" i="1"/>
  <c r="O392" i="1"/>
  <c r="O391" i="1"/>
  <c r="O390" i="1"/>
  <c r="O389" i="1"/>
  <c r="O388" i="1"/>
  <c r="O387" i="1"/>
  <c r="O386" i="1"/>
  <c r="O385" i="1"/>
  <c r="O384" i="1"/>
  <c r="O383" i="1"/>
  <c r="O382" i="1"/>
  <c r="O381" i="1"/>
  <c r="O380" i="1"/>
  <c r="O379" i="1"/>
  <c r="O378" i="1"/>
  <c r="O377" i="1"/>
  <c r="O376" i="1"/>
  <c r="O375" i="1"/>
  <c r="O374" i="1"/>
  <c r="O373" i="1"/>
  <c r="O372" i="1"/>
  <c r="O371" i="1"/>
  <c r="O370" i="1"/>
  <c r="O369" i="1"/>
  <c r="O368" i="1"/>
  <c r="O367" i="1"/>
  <c r="O366" i="1"/>
  <c r="O365" i="1"/>
  <c r="O364" i="1"/>
  <c r="O363" i="1"/>
  <c r="O362" i="1"/>
  <c r="O361" i="1"/>
  <c r="O360" i="1"/>
  <c r="O359" i="1"/>
  <c r="O358" i="1"/>
  <c r="O357" i="1"/>
  <c r="O356" i="1"/>
  <c r="O355" i="1"/>
  <c r="O354" i="1"/>
  <c r="O353" i="1"/>
  <c r="O352" i="1"/>
  <c r="O351" i="1"/>
  <c r="O350" i="1"/>
  <c r="O349" i="1"/>
  <c r="O348" i="1"/>
  <c r="O347" i="1"/>
  <c r="O346" i="1"/>
  <c r="O345" i="1"/>
  <c r="O344" i="1"/>
  <c r="O343" i="1"/>
  <c r="O342" i="1"/>
  <c r="O341" i="1"/>
  <c r="O340" i="1"/>
  <c r="O339" i="1"/>
  <c r="O338" i="1"/>
  <c r="O337" i="1"/>
  <c r="O336" i="1"/>
  <c r="O335" i="1"/>
  <c r="O334" i="1"/>
  <c r="O333" i="1"/>
  <c r="O332" i="1"/>
  <c r="O331" i="1"/>
  <c r="O330" i="1"/>
  <c r="O329" i="1"/>
  <c r="O328" i="1"/>
  <c r="O327" i="1"/>
  <c r="O326" i="1"/>
  <c r="O325" i="1"/>
  <c r="O324" i="1"/>
  <c r="O323" i="1"/>
  <c r="O322" i="1"/>
  <c r="O321" i="1"/>
  <c r="O320" i="1"/>
  <c r="O319" i="1"/>
  <c r="O318" i="1"/>
  <c r="O317" i="1"/>
  <c r="O316" i="1"/>
  <c r="O315" i="1"/>
  <c r="O314" i="1"/>
  <c r="O313" i="1"/>
  <c r="O312" i="1"/>
  <c r="O311" i="1"/>
  <c r="O310" i="1"/>
  <c r="O309" i="1"/>
  <c r="O308" i="1"/>
  <c r="O307" i="1"/>
  <c r="O306" i="1"/>
  <c r="O305" i="1"/>
  <c r="O304" i="1"/>
  <c r="O303" i="1"/>
  <c r="O302" i="1"/>
  <c r="O301" i="1"/>
  <c r="O300" i="1"/>
  <c r="O299" i="1"/>
  <c r="O298" i="1"/>
  <c r="O297" i="1"/>
  <c r="O296" i="1"/>
  <c r="O295" i="1"/>
  <c r="O294" i="1"/>
  <c r="O293" i="1"/>
  <c r="O292" i="1"/>
  <c r="O291" i="1"/>
  <c r="O290" i="1"/>
  <c r="O289" i="1"/>
  <c r="O288" i="1"/>
  <c r="O287" i="1"/>
  <c r="O286" i="1"/>
  <c r="O285" i="1"/>
  <c r="O284" i="1"/>
  <c r="O283" i="1"/>
  <c r="O282" i="1"/>
  <c r="O281" i="1"/>
  <c r="O280" i="1"/>
  <c r="O279" i="1"/>
  <c r="O278" i="1"/>
  <c r="O277" i="1"/>
  <c r="O276" i="1"/>
  <c r="O275" i="1"/>
  <c r="O274" i="1"/>
  <c r="O273" i="1"/>
  <c r="O272" i="1"/>
  <c r="O271" i="1"/>
  <c r="O270" i="1"/>
  <c r="O269" i="1"/>
  <c r="O268" i="1"/>
  <c r="O267" i="1"/>
  <c r="O266" i="1"/>
  <c r="O265" i="1"/>
  <c r="O264" i="1"/>
  <c r="O263" i="1"/>
  <c r="O262" i="1"/>
  <c r="O261" i="1"/>
  <c r="O260" i="1"/>
  <c r="O259" i="1"/>
  <c r="O258" i="1"/>
  <c r="O257" i="1"/>
  <c r="O256" i="1"/>
  <c r="O255" i="1"/>
  <c r="O254" i="1"/>
  <c r="O253" i="1"/>
  <c r="O252" i="1"/>
  <c r="O251" i="1"/>
  <c r="O250" i="1"/>
  <c r="O249" i="1"/>
  <c r="O248" i="1"/>
  <c r="O247" i="1"/>
  <c r="O246" i="1"/>
  <c r="O245" i="1"/>
  <c r="O244" i="1"/>
  <c r="O243" i="1"/>
  <c r="O242" i="1"/>
  <c r="O241" i="1"/>
  <c r="O240" i="1"/>
  <c r="O239" i="1"/>
  <c r="O238" i="1"/>
  <c r="O237" i="1"/>
  <c r="O236" i="1"/>
  <c r="O235" i="1"/>
  <c r="O234" i="1"/>
  <c r="O233" i="1"/>
  <c r="O232" i="1"/>
  <c r="O231" i="1"/>
  <c r="O230" i="1"/>
  <c r="O229" i="1"/>
  <c r="O228" i="1"/>
  <c r="O227" i="1"/>
  <c r="O226" i="1"/>
  <c r="O225" i="1"/>
  <c r="O224" i="1"/>
  <c r="O223" i="1"/>
  <c r="O222" i="1"/>
  <c r="O221" i="1"/>
  <c r="O220" i="1"/>
  <c r="O219" i="1"/>
  <c r="O218" i="1"/>
  <c r="O217" i="1"/>
  <c r="O216" i="1"/>
  <c r="O215" i="1"/>
  <c r="O214" i="1"/>
  <c r="O213" i="1"/>
  <c r="O212" i="1"/>
  <c r="O211" i="1"/>
  <c r="O210" i="1"/>
  <c r="O209" i="1"/>
  <c r="O208" i="1"/>
  <c r="O207" i="1"/>
  <c r="O206" i="1"/>
  <c r="O205" i="1"/>
  <c r="O204" i="1"/>
  <c r="O203" i="1"/>
  <c r="O202" i="1"/>
  <c r="O201" i="1"/>
  <c r="O200" i="1"/>
  <c r="O199" i="1"/>
  <c r="O198" i="1"/>
  <c r="O197" i="1"/>
  <c r="O196" i="1"/>
  <c r="O195" i="1"/>
  <c r="O194" i="1"/>
  <c r="O193" i="1"/>
  <c r="O192" i="1"/>
  <c r="O191" i="1"/>
  <c r="O190" i="1"/>
  <c r="O189" i="1"/>
  <c r="O188" i="1"/>
  <c r="O187" i="1"/>
  <c r="O186" i="1"/>
  <c r="O185" i="1"/>
  <c r="O184" i="1"/>
  <c r="O183" i="1"/>
  <c r="O182" i="1"/>
  <c r="O181" i="1"/>
  <c r="O180" i="1"/>
  <c r="O179" i="1"/>
  <c r="O178" i="1"/>
  <c r="O177" i="1"/>
  <c r="O176" i="1"/>
  <c r="O175" i="1"/>
  <c r="O174" i="1"/>
  <c r="O173" i="1"/>
  <c r="O172" i="1"/>
  <c r="O171" i="1"/>
  <c r="O170" i="1"/>
  <c r="O169" i="1"/>
  <c r="O168" i="1"/>
  <c r="O167" i="1"/>
  <c r="O166" i="1"/>
  <c r="O165" i="1"/>
  <c r="O164" i="1"/>
  <c r="O163" i="1"/>
  <c r="O162" i="1"/>
  <c r="O161" i="1"/>
  <c r="O160" i="1"/>
  <c r="O159" i="1"/>
  <c r="O158" i="1"/>
  <c r="O157" i="1"/>
  <c r="O156" i="1"/>
  <c r="O155" i="1"/>
  <c r="O154" i="1"/>
  <c r="O153" i="1"/>
  <c r="O152" i="1"/>
  <c r="O151" i="1"/>
  <c r="O150" i="1"/>
  <c r="O149" i="1"/>
  <c r="O148" i="1"/>
  <c r="O147" i="1"/>
  <c r="O146" i="1"/>
  <c r="O145" i="1"/>
  <c r="O144" i="1"/>
  <c r="O143" i="1"/>
  <c r="O142" i="1"/>
  <c r="O141" i="1"/>
  <c r="O140" i="1"/>
  <c r="O139" i="1"/>
  <c r="O138" i="1"/>
  <c r="O137" i="1"/>
  <c r="O136" i="1"/>
  <c r="O135" i="1"/>
  <c r="O134" i="1"/>
  <c r="O133" i="1"/>
  <c r="O132" i="1"/>
  <c r="O131" i="1"/>
  <c r="O130" i="1"/>
  <c r="O129" i="1"/>
  <c r="O128" i="1"/>
  <c r="O127" i="1"/>
  <c r="O126" i="1"/>
  <c r="O125" i="1"/>
  <c r="O124" i="1"/>
  <c r="O123" i="1"/>
  <c r="O122" i="1"/>
  <c r="O121" i="1"/>
  <c r="O120" i="1"/>
  <c r="O119" i="1"/>
  <c r="O118" i="1"/>
  <c r="O117" i="1"/>
  <c r="O116" i="1"/>
  <c r="O115" i="1"/>
  <c r="O114" i="1"/>
  <c r="O113" i="1"/>
  <c r="O112" i="1"/>
  <c r="O111" i="1"/>
  <c r="O110" i="1"/>
  <c r="O109" i="1"/>
  <c r="O108" i="1"/>
  <c r="O107" i="1"/>
  <c r="O106" i="1"/>
  <c r="O105" i="1"/>
  <c r="O104" i="1"/>
  <c r="O103" i="1"/>
  <c r="O102" i="1"/>
  <c r="O101" i="1"/>
  <c r="O100" i="1"/>
  <c r="O99" i="1"/>
  <c r="O98" i="1"/>
  <c r="O97" i="1"/>
  <c r="O96" i="1"/>
  <c r="O95" i="1"/>
  <c r="O94" i="1"/>
  <c r="O93" i="1"/>
  <c r="O92" i="1"/>
  <c r="O91" i="1"/>
  <c r="O90" i="1"/>
  <c r="O89" i="1"/>
  <c r="O88" i="1"/>
  <c r="O87" i="1"/>
  <c r="O86" i="1"/>
  <c r="O85" i="1"/>
  <c r="O84" i="1"/>
  <c r="O83" i="1"/>
  <c r="O82" i="1"/>
  <c r="O81" i="1"/>
  <c r="O80" i="1"/>
  <c r="O79" i="1"/>
  <c r="O78" i="1"/>
  <c r="O77" i="1"/>
  <c r="O76" i="1"/>
  <c r="O75" i="1"/>
  <c r="O74" i="1"/>
  <c r="O73" i="1"/>
  <c r="O72" i="1"/>
  <c r="O71" i="1"/>
  <c r="O70" i="1"/>
  <c r="O69" i="1"/>
  <c r="O68" i="1"/>
  <c r="O67" i="1"/>
  <c r="O66" i="1"/>
  <c r="O65" i="1"/>
  <c r="O64" i="1"/>
  <c r="O63" i="1"/>
  <c r="O62" i="1"/>
  <c r="O61" i="1"/>
  <c r="O60" i="1"/>
  <c r="O59" i="1"/>
  <c r="O58" i="1"/>
  <c r="O57" i="1"/>
  <c r="O56" i="1"/>
  <c r="O55" i="1"/>
  <c r="O54" i="1"/>
  <c r="O53" i="1"/>
  <c r="O52" i="1"/>
  <c r="O51" i="1"/>
  <c r="O50" i="1"/>
  <c r="O49" i="1"/>
  <c r="O48" i="1"/>
  <c r="O47" i="1"/>
  <c r="O46" i="1"/>
  <c r="O45" i="1"/>
  <c r="O44" i="1"/>
  <c r="O43" i="1"/>
  <c r="O42" i="1"/>
  <c r="O41" i="1"/>
  <c r="O40" i="1"/>
  <c r="O39" i="1"/>
  <c r="O38" i="1"/>
  <c r="O37" i="1"/>
  <c r="O36" i="1"/>
  <c r="O35" i="1"/>
  <c r="O34" i="1"/>
  <c r="O33" i="1"/>
  <c r="O32" i="1"/>
  <c r="O31" i="1"/>
  <c r="O30" i="1"/>
  <c r="O29" i="1"/>
  <c r="O28" i="1"/>
  <c r="O27" i="1"/>
  <c r="O26" i="1"/>
  <c r="O25" i="1"/>
  <c r="O24" i="1"/>
  <c r="O23" i="1"/>
  <c r="O22" i="1"/>
  <c r="O21" i="1"/>
  <c r="O20" i="1"/>
  <c r="O19" i="1"/>
  <c r="O18" i="1"/>
  <c r="O17" i="1"/>
  <c r="O16" i="1"/>
  <c r="O15" i="1"/>
  <c r="O14" i="1"/>
  <c r="O13" i="1"/>
  <c r="O12" i="1"/>
  <c r="O11" i="1"/>
  <c r="O10" i="1"/>
  <c r="O9" i="1"/>
  <c r="O8" i="1"/>
  <c r="O7" i="1"/>
  <c r="O6" i="1"/>
  <c r="O5" i="1"/>
  <c r="O4" i="1"/>
  <c r="L503" i="1"/>
  <c r="L502" i="1"/>
  <c r="L501" i="1"/>
  <c r="L500" i="1"/>
  <c r="L499" i="1"/>
  <c r="L498" i="1"/>
  <c r="L497" i="1"/>
  <c r="L496" i="1"/>
  <c r="L495" i="1"/>
  <c r="L494" i="1"/>
  <c r="L493" i="1"/>
  <c r="L492" i="1"/>
  <c r="L491" i="1"/>
  <c r="L490" i="1"/>
  <c r="L489" i="1"/>
  <c r="L488" i="1"/>
  <c r="L487" i="1"/>
  <c r="L486" i="1"/>
  <c r="L485" i="1"/>
  <c r="L484" i="1"/>
  <c r="L483" i="1"/>
  <c r="L482" i="1"/>
  <c r="L481" i="1"/>
  <c r="L480" i="1"/>
  <c r="L479" i="1"/>
  <c r="L478" i="1"/>
  <c r="L477" i="1"/>
  <c r="L476" i="1"/>
  <c r="L475" i="1"/>
  <c r="L474" i="1"/>
  <c r="L473" i="1"/>
  <c r="L472" i="1"/>
  <c r="L471" i="1"/>
  <c r="L470" i="1"/>
  <c r="L469" i="1"/>
  <c r="L468" i="1"/>
  <c r="L467" i="1"/>
  <c r="L466" i="1"/>
  <c r="L465" i="1"/>
  <c r="L464" i="1"/>
  <c r="L463" i="1"/>
  <c r="L462" i="1"/>
  <c r="L461" i="1"/>
  <c r="L460" i="1"/>
  <c r="L459" i="1"/>
  <c r="L458" i="1"/>
  <c r="L457" i="1"/>
  <c r="L456" i="1"/>
  <c r="L455" i="1"/>
  <c r="L454" i="1"/>
  <c r="L453" i="1"/>
  <c r="L452" i="1"/>
  <c r="L451" i="1"/>
  <c r="L450" i="1"/>
  <c r="L449" i="1"/>
  <c r="L448" i="1"/>
  <c r="L447" i="1"/>
  <c r="L446" i="1"/>
  <c r="L445" i="1"/>
  <c r="L444" i="1"/>
  <c r="L443" i="1"/>
  <c r="L442" i="1"/>
  <c r="L441" i="1"/>
  <c r="L440" i="1"/>
  <c r="L439" i="1"/>
  <c r="L438" i="1"/>
  <c r="L437" i="1"/>
  <c r="L436" i="1"/>
  <c r="L435" i="1"/>
  <c r="L434" i="1"/>
  <c r="L433" i="1"/>
  <c r="L432" i="1"/>
  <c r="L431" i="1"/>
  <c r="L430" i="1"/>
  <c r="L429" i="1"/>
  <c r="L428" i="1"/>
  <c r="L427" i="1"/>
  <c r="L426" i="1"/>
  <c r="L425" i="1"/>
  <c r="L424" i="1"/>
  <c r="L423" i="1"/>
  <c r="L422" i="1"/>
  <c r="L421" i="1"/>
  <c r="L420" i="1"/>
  <c r="L419" i="1"/>
  <c r="L418" i="1"/>
  <c r="L417" i="1"/>
  <c r="L416" i="1"/>
  <c r="L415" i="1"/>
  <c r="L414" i="1"/>
  <c r="L413" i="1"/>
  <c r="L412" i="1"/>
  <c r="L411" i="1"/>
  <c r="L410" i="1"/>
  <c r="L409" i="1"/>
  <c r="L408" i="1"/>
  <c r="L407" i="1"/>
  <c r="L406" i="1"/>
  <c r="L405" i="1"/>
  <c r="L404" i="1"/>
  <c r="L403" i="1"/>
  <c r="L402" i="1"/>
  <c r="L401" i="1"/>
  <c r="L400" i="1"/>
  <c r="L399" i="1"/>
  <c r="L398" i="1"/>
  <c r="L397" i="1"/>
  <c r="L396" i="1"/>
  <c r="L395" i="1"/>
  <c r="L394" i="1"/>
  <c r="L393" i="1"/>
  <c r="L392" i="1"/>
  <c r="L391" i="1"/>
  <c r="L390" i="1"/>
  <c r="L389" i="1"/>
  <c r="L388" i="1"/>
  <c r="L387" i="1"/>
  <c r="L386" i="1"/>
  <c r="L385" i="1"/>
  <c r="L384" i="1"/>
  <c r="L383" i="1"/>
  <c r="L382" i="1"/>
  <c r="L381" i="1"/>
  <c r="L380" i="1"/>
  <c r="L379" i="1"/>
  <c r="L378" i="1"/>
  <c r="L377" i="1"/>
  <c r="L376" i="1"/>
  <c r="L375" i="1"/>
  <c r="L374" i="1"/>
  <c r="L373" i="1"/>
  <c r="L372" i="1"/>
  <c r="L371" i="1"/>
  <c r="L370" i="1"/>
  <c r="L369" i="1"/>
  <c r="L368" i="1"/>
  <c r="L367" i="1"/>
  <c r="L366" i="1"/>
  <c r="L365" i="1"/>
  <c r="L364" i="1"/>
  <c r="L363" i="1"/>
  <c r="L362" i="1"/>
  <c r="L361" i="1"/>
  <c r="L360" i="1"/>
  <c r="L359" i="1"/>
  <c r="L358" i="1"/>
  <c r="L357" i="1"/>
  <c r="L356" i="1"/>
  <c r="L355" i="1"/>
  <c r="L354" i="1"/>
  <c r="L353" i="1"/>
  <c r="L352" i="1"/>
  <c r="L351" i="1"/>
  <c r="L350" i="1"/>
  <c r="L349" i="1"/>
  <c r="L348" i="1"/>
  <c r="L347" i="1"/>
  <c r="L346" i="1"/>
  <c r="L345" i="1"/>
  <c r="L344" i="1"/>
  <c r="L343" i="1"/>
  <c r="L342" i="1"/>
  <c r="L341" i="1"/>
  <c r="L340" i="1"/>
  <c r="L339" i="1"/>
  <c r="L338" i="1"/>
  <c r="L337" i="1"/>
  <c r="L336" i="1"/>
  <c r="L335" i="1"/>
  <c r="L334" i="1"/>
  <c r="L333" i="1"/>
  <c r="L332" i="1"/>
  <c r="L331" i="1"/>
  <c r="L330" i="1"/>
  <c r="L329" i="1"/>
  <c r="L328" i="1"/>
  <c r="L327" i="1"/>
  <c r="L326" i="1"/>
  <c r="L325" i="1"/>
  <c r="L324" i="1"/>
  <c r="L323" i="1"/>
  <c r="L322" i="1"/>
  <c r="L321" i="1"/>
  <c r="L320" i="1"/>
  <c r="L319" i="1"/>
  <c r="L318" i="1"/>
  <c r="L317" i="1"/>
  <c r="L316" i="1"/>
  <c r="L315" i="1"/>
  <c r="L314" i="1"/>
  <c r="L313" i="1"/>
  <c r="L312" i="1"/>
  <c r="L311" i="1"/>
  <c r="L310" i="1"/>
  <c r="L309" i="1"/>
  <c r="L308" i="1"/>
  <c r="L307" i="1"/>
  <c r="L306" i="1"/>
  <c r="L305" i="1"/>
  <c r="L304" i="1"/>
  <c r="L303" i="1"/>
  <c r="L302" i="1"/>
  <c r="L301" i="1"/>
  <c r="L300" i="1"/>
  <c r="L299" i="1"/>
  <c r="L298" i="1"/>
  <c r="L297" i="1"/>
  <c r="L296" i="1"/>
  <c r="L295" i="1"/>
  <c r="L294" i="1"/>
  <c r="L293" i="1"/>
  <c r="L292" i="1"/>
  <c r="L291" i="1"/>
  <c r="L290" i="1"/>
  <c r="L289" i="1"/>
  <c r="L288" i="1"/>
  <c r="L287" i="1"/>
  <c r="L286" i="1"/>
  <c r="L285" i="1"/>
  <c r="L284" i="1"/>
  <c r="L283" i="1"/>
  <c r="L282" i="1"/>
  <c r="L281" i="1"/>
  <c r="L280" i="1"/>
  <c r="L279" i="1"/>
  <c r="L278" i="1"/>
  <c r="L277" i="1"/>
  <c r="L276" i="1"/>
  <c r="L275" i="1"/>
  <c r="L274" i="1"/>
  <c r="L273" i="1"/>
  <c r="L272" i="1"/>
  <c r="L271" i="1"/>
  <c r="L270" i="1"/>
  <c r="L269" i="1"/>
  <c r="L268" i="1"/>
  <c r="L267" i="1"/>
  <c r="L266" i="1"/>
  <c r="L265" i="1"/>
  <c r="L264" i="1"/>
  <c r="L263" i="1"/>
  <c r="L262" i="1"/>
  <c r="L261" i="1"/>
  <c r="L260" i="1"/>
  <c r="L259" i="1"/>
  <c r="L258" i="1"/>
  <c r="L257" i="1"/>
  <c r="L256" i="1"/>
  <c r="L255" i="1"/>
  <c r="L254" i="1"/>
  <c r="L253" i="1"/>
  <c r="L252" i="1"/>
  <c r="L251" i="1"/>
  <c r="L250" i="1"/>
  <c r="L249" i="1"/>
  <c r="L248" i="1"/>
  <c r="L247" i="1"/>
  <c r="L246" i="1"/>
  <c r="L245" i="1"/>
  <c r="L244" i="1"/>
  <c r="L243" i="1"/>
  <c r="L242" i="1"/>
  <c r="L241" i="1"/>
  <c r="L240" i="1"/>
  <c r="L239" i="1"/>
  <c r="L238" i="1"/>
  <c r="L237" i="1"/>
  <c r="L236" i="1"/>
  <c r="L235" i="1"/>
  <c r="L234" i="1"/>
  <c r="L233" i="1"/>
  <c r="L232" i="1"/>
  <c r="L231" i="1"/>
  <c r="L230" i="1"/>
  <c r="L229" i="1"/>
  <c r="L228" i="1"/>
  <c r="L227" i="1"/>
  <c r="L226" i="1"/>
  <c r="L225" i="1"/>
  <c r="L224" i="1"/>
  <c r="L223" i="1"/>
  <c r="L222" i="1"/>
  <c r="L221" i="1"/>
  <c r="L220" i="1"/>
  <c r="L219" i="1"/>
  <c r="L218" i="1"/>
  <c r="L217" i="1"/>
  <c r="L216" i="1"/>
  <c r="L215" i="1"/>
  <c r="L214" i="1"/>
  <c r="L213" i="1"/>
  <c r="L212" i="1"/>
  <c r="L211" i="1"/>
  <c r="L210" i="1"/>
  <c r="L209" i="1"/>
  <c r="L208" i="1"/>
  <c r="L207" i="1"/>
  <c r="L206" i="1"/>
  <c r="L205" i="1"/>
  <c r="L204" i="1"/>
  <c r="L203" i="1"/>
  <c r="L202" i="1"/>
  <c r="L201" i="1"/>
  <c r="L200" i="1"/>
  <c r="L199" i="1"/>
  <c r="L198" i="1"/>
  <c r="L197" i="1"/>
  <c r="L196" i="1"/>
  <c r="L195" i="1"/>
  <c r="L194" i="1"/>
  <c r="L193" i="1"/>
  <c r="L192" i="1"/>
  <c r="L191" i="1"/>
  <c r="L190" i="1"/>
  <c r="L189" i="1"/>
  <c r="L188" i="1"/>
  <c r="L187" i="1"/>
  <c r="L186" i="1"/>
  <c r="L185" i="1"/>
  <c r="L184" i="1"/>
  <c r="L183" i="1"/>
  <c r="L182" i="1"/>
  <c r="L181" i="1"/>
  <c r="L180" i="1"/>
  <c r="L179" i="1"/>
  <c r="L178" i="1"/>
  <c r="L177" i="1"/>
  <c r="L176" i="1"/>
  <c r="L175" i="1"/>
  <c r="L174" i="1"/>
  <c r="L173" i="1"/>
  <c r="L172" i="1"/>
  <c r="L171" i="1"/>
  <c r="L170" i="1"/>
  <c r="L169" i="1"/>
  <c r="L168" i="1"/>
  <c r="L167" i="1"/>
  <c r="L166" i="1"/>
  <c r="L165" i="1"/>
  <c r="L164" i="1"/>
  <c r="L163" i="1"/>
  <c r="L162" i="1"/>
  <c r="L161" i="1"/>
  <c r="L160" i="1"/>
  <c r="L159" i="1"/>
  <c r="L158" i="1"/>
  <c r="L157" i="1"/>
  <c r="L156" i="1"/>
  <c r="L155" i="1"/>
  <c r="L154" i="1"/>
  <c r="L153" i="1"/>
  <c r="L152" i="1"/>
  <c r="L151" i="1"/>
  <c r="L150" i="1"/>
  <c r="L149" i="1"/>
  <c r="L148" i="1"/>
  <c r="L147" i="1"/>
  <c r="L146" i="1"/>
  <c r="L145" i="1"/>
  <c r="L144" i="1"/>
  <c r="L143" i="1"/>
  <c r="L142" i="1"/>
  <c r="L141" i="1"/>
  <c r="L140" i="1"/>
  <c r="L139" i="1"/>
  <c r="L138" i="1"/>
  <c r="L137" i="1"/>
  <c r="L136" i="1"/>
  <c r="L135" i="1"/>
  <c r="L134" i="1"/>
  <c r="L133" i="1"/>
  <c r="L132" i="1"/>
  <c r="L131" i="1"/>
  <c r="L130" i="1"/>
  <c r="L129" i="1"/>
  <c r="L128" i="1"/>
  <c r="L127" i="1"/>
  <c r="L126" i="1"/>
  <c r="L125" i="1"/>
  <c r="L124" i="1"/>
  <c r="L123" i="1"/>
  <c r="L122" i="1"/>
  <c r="L121" i="1"/>
  <c r="L120" i="1"/>
  <c r="L119" i="1"/>
  <c r="L118" i="1"/>
  <c r="L117" i="1"/>
  <c r="L116" i="1"/>
  <c r="L115" i="1"/>
  <c r="L114" i="1"/>
  <c r="L113" i="1"/>
  <c r="L112" i="1"/>
  <c r="L111" i="1"/>
  <c r="L110" i="1"/>
  <c r="L109" i="1"/>
  <c r="L108" i="1"/>
  <c r="L107" i="1"/>
  <c r="L106" i="1"/>
  <c r="L105" i="1"/>
  <c r="L104" i="1"/>
  <c r="L103" i="1"/>
  <c r="L102" i="1"/>
  <c r="L101" i="1"/>
  <c r="L100" i="1"/>
  <c r="L99" i="1"/>
  <c r="L98" i="1"/>
  <c r="L97" i="1"/>
  <c r="L96" i="1"/>
  <c r="L95" i="1"/>
  <c r="L94" i="1"/>
  <c r="L93" i="1"/>
  <c r="L92" i="1"/>
  <c r="L91" i="1"/>
  <c r="L90" i="1"/>
  <c r="L89" i="1"/>
  <c r="L88" i="1"/>
  <c r="L87" i="1"/>
  <c r="L86" i="1"/>
  <c r="L85" i="1"/>
  <c r="L84" i="1"/>
  <c r="L83" i="1"/>
  <c r="L82" i="1"/>
  <c r="L81" i="1"/>
  <c r="L80" i="1"/>
  <c r="L79" i="1"/>
  <c r="L78" i="1"/>
  <c r="L77" i="1"/>
  <c r="L76" i="1"/>
  <c r="L75" i="1"/>
  <c r="L74" i="1"/>
  <c r="L73" i="1"/>
  <c r="L72" i="1"/>
  <c r="L71" i="1"/>
  <c r="L70" i="1"/>
  <c r="L69" i="1"/>
  <c r="L68" i="1"/>
  <c r="L67" i="1"/>
  <c r="L66" i="1"/>
  <c r="L65" i="1"/>
  <c r="L64" i="1"/>
  <c r="L63" i="1"/>
  <c r="L62" i="1"/>
  <c r="L61" i="1"/>
  <c r="L60" i="1"/>
  <c r="L59" i="1"/>
  <c r="L58" i="1"/>
  <c r="L57" i="1"/>
  <c r="L56" i="1"/>
  <c r="L55" i="1"/>
  <c r="L54" i="1"/>
  <c r="L53" i="1"/>
  <c r="L52" i="1"/>
  <c r="L51" i="1"/>
  <c r="L50" i="1"/>
  <c r="L49" i="1"/>
  <c r="L48" i="1"/>
  <c r="L47" i="1"/>
  <c r="L46" i="1"/>
  <c r="L45" i="1"/>
  <c r="L44" i="1"/>
  <c r="L43" i="1"/>
  <c r="L42" i="1"/>
  <c r="L41" i="1"/>
  <c r="L40" i="1"/>
  <c r="L39" i="1"/>
  <c r="L38" i="1"/>
  <c r="L37" i="1"/>
  <c r="L36" i="1"/>
  <c r="L35" i="1"/>
  <c r="L34" i="1"/>
  <c r="L33" i="1"/>
  <c r="L32" i="1"/>
  <c r="L31" i="1"/>
  <c r="L30" i="1"/>
  <c r="L29" i="1"/>
  <c r="L28" i="1"/>
  <c r="L27" i="1"/>
  <c r="L26" i="1"/>
  <c r="L25" i="1"/>
  <c r="L24" i="1"/>
  <c r="L23" i="1"/>
  <c r="L22" i="1"/>
  <c r="L21" i="1"/>
  <c r="L20" i="1"/>
  <c r="L19" i="1"/>
  <c r="L18" i="1"/>
  <c r="L17" i="1"/>
  <c r="L16" i="1"/>
  <c r="L15" i="1"/>
  <c r="L14" i="1"/>
  <c r="L13" i="1"/>
  <c r="L12" i="1"/>
  <c r="L11" i="1"/>
  <c r="L10" i="1"/>
  <c r="L9" i="1"/>
  <c r="L8" i="1"/>
  <c r="L7" i="1"/>
  <c r="L6" i="1"/>
  <c r="L5" i="1"/>
  <c r="L4" i="1"/>
  <c r="G503" i="1"/>
  <c r="G502" i="1"/>
  <c r="G501" i="1"/>
  <c r="G500" i="1"/>
  <c r="G499" i="1"/>
  <c r="G498" i="1"/>
  <c r="G497" i="1"/>
  <c r="G496" i="1"/>
  <c r="G495" i="1"/>
  <c r="G494" i="1"/>
  <c r="G493" i="1"/>
  <c r="G492" i="1"/>
  <c r="G491" i="1"/>
  <c r="G490" i="1"/>
  <c r="G489" i="1"/>
  <c r="G488" i="1"/>
  <c r="G487" i="1"/>
  <c r="G486" i="1"/>
  <c r="G485" i="1"/>
  <c r="G484" i="1"/>
  <c r="G483" i="1"/>
  <c r="G482" i="1"/>
  <c r="G481" i="1"/>
  <c r="G480" i="1"/>
  <c r="G479" i="1"/>
  <c r="G478" i="1"/>
  <c r="G477" i="1"/>
  <c r="G476" i="1"/>
  <c r="G475" i="1"/>
  <c r="G474" i="1"/>
  <c r="G473" i="1"/>
  <c r="G472" i="1"/>
  <c r="G471" i="1"/>
  <c r="G470" i="1"/>
  <c r="G469" i="1"/>
  <c r="G468" i="1"/>
  <c r="G467" i="1"/>
  <c r="G466" i="1"/>
  <c r="G465" i="1"/>
  <c r="G464" i="1"/>
  <c r="G463" i="1"/>
  <c r="G462" i="1"/>
  <c r="G461" i="1"/>
  <c r="G460" i="1"/>
  <c r="G459" i="1"/>
  <c r="G458" i="1"/>
  <c r="G457" i="1"/>
  <c r="G456" i="1"/>
  <c r="G455" i="1"/>
  <c r="G454" i="1"/>
  <c r="G453" i="1"/>
  <c r="G452" i="1"/>
  <c r="G451" i="1"/>
  <c r="G450" i="1"/>
  <c r="G449" i="1"/>
  <c r="G448" i="1"/>
  <c r="G447" i="1"/>
  <c r="G446" i="1"/>
  <c r="G445" i="1"/>
  <c r="G444" i="1"/>
  <c r="G443" i="1"/>
  <c r="G442" i="1"/>
  <c r="G441" i="1"/>
  <c r="G440" i="1"/>
  <c r="G439" i="1"/>
  <c r="G438" i="1"/>
  <c r="G437" i="1"/>
  <c r="G436" i="1"/>
  <c r="G435" i="1"/>
  <c r="G434" i="1"/>
  <c r="G433" i="1"/>
  <c r="G432" i="1"/>
  <c r="G431" i="1"/>
  <c r="G430" i="1"/>
  <c r="G429" i="1"/>
  <c r="G428" i="1"/>
  <c r="G427" i="1"/>
  <c r="G426" i="1"/>
  <c r="G425" i="1"/>
  <c r="G424" i="1"/>
  <c r="G423" i="1"/>
  <c r="G422" i="1"/>
  <c r="G421" i="1"/>
  <c r="G420" i="1"/>
  <c r="G419" i="1"/>
  <c r="G418" i="1"/>
  <c r="G417" i="1"/>
  <c r="G416" i="1"/>
  <c r="G415" i="1"/>
  <c r="G414" i="1"/>
  <c r="G413" i="1"/>
  <c r="G412" i="1"/>
  <c r="G411" i="1"/>
  <c r="G410" i="1"/>
  <c r="G409" i="1"/>
  <c r="G408" i="1"/>
  <c r="G407" i="1"/>
  <c r="G406" i="1"/>
  <c r="G405" i="1"/>
  <c r="G404" i="1"/>
  <c r="G403" i="1"/>
  <c r="G402" i="1"/>
  <c r="G401" i="1"/>
  <c r="G400" i="1"/>
  <c r="G399" i="1"/>
  <c r="G398" i="1"/>
  <c r="G397" i="1"/>
  <c r="G396" i="1"/>
  <c r="G395" i="1"/>
  <c r="G394" i="1"/>
  <c r="G393" i="1"/>
  <c r="G392" i="1"/>
  <c r="G391" i="1"/>
  <c r="G390" i="1"/>
  <c r="G389" i="1"/>
  <c r="G388" i="1"/>
  <c r="G387" i="1"/>
  <c r="G386" i="1"/>
  <c r="G385" i="1"/>
  <c r="G384" i="1"/>
  <c r="G383" i="1"/>
  <c r="G382" i="1"/>
  <c r="G381" i="1"/>
  <c r="G380" i="1"/>
  <c r="G379" i="1"/>
  <c r="G378" i="1"/>
  <c r="G377" i="1"/>
  <c r="G376" i="1"/>
  <c r="G375" i="1"/>
  <c r="G374" i="1"/>
  <c r="G373" i="1"/>
  <c r="G372" i="1"/>
  <c r="G371" i="1"/>
  <c r="G370" i="1"/>
  <c r="G369" i="1"/>
  <c r="G368" i="1"/>
  <c r="G367" i="1"/>
  <c r="G366" i="1"/>
  <c r="G365" i="1"/>
  <c r="G364" i="1"/>
  <c r="G363" i="1"/>
  <c r="G362" i="1"/>
  <c r="G361" i="1"/>
  <c r="G360" i="1"/>
  <c r="G359" i="1"/>
  <c r="G358" i="1"/>
  <c r="G357" i="1"/>
  <c r="G356" i="1"/>
  <c r="G355" i="1"/>
  <c r="G354" i="1"/>
  <c r="G353" i="1"/>
  <c r="G352" i="1"/>
  <c r="G351" i="1"/>
  <c r="G350" i="1"/>
  <c r="G349" i="1"/>
  <c r="G348" i="1"/>
  <c r="G347" i="1"/>
  <c r="G346" i="1"/>
  <c r="G345" i="1"/>
  <c r="G344" i="1"/>
  <c r="G343" i="1"/>
  <c r="G342" i="1"/>
  <c r="G341" i="1"/>
  <c r="G340" i="1"/>
  <c r="G339" i="1"/>
  <c r="G338" i="1"/>
  <c r="G337" i="1"/>
  <c r="G336" i="1"/>
  <c r="G335" i="1"/>
  <c r="G334" i="1"/>
  <c r="G333" i="1"/>
  <c r="G332" i="1"/>
  <c r="G331" i="1"/>
  <c r="G330" i="1"/>
  <c r="G329" i="1"/>
  <c r="G328" i="1"/>
  <c r="G327" i="1"/>
  <c r="G326" i="1"/>
  <c r="G325" i="1"/>
  <c r="G324" i="1"/>
  <c r="G323" i="1"/>
  <c r="G322" i="1"/>
  <c r="G321" i="1"/>
  <c r="G320" i="1"/>
  <c r="G319" i="1"/>
  <c r="G318" i="1"/>
  <c r="G317" i="1"/>
  <c r="G316" i="1"/>
  <c r="G315" i="1"/>
  <c r="G314" i="1"/>
  <c r="G313" i="1"/>
  <c r="G312" i="1"/>
  <c r="G311" i="1"/>
  <c r="G310" i="1"/>
  <c r="G309" i="1"/>
  <c r="G308" i="1"/>
  <c r="G307" i="1"/>
  <c r="G306" i="1"/>
  <c r="G305" i="1"/>
  <c r="G304" i="1"/>
  <c r="G303" i="1"/>
  <c r="G302" i="1"/>
  <c r="G301" i="1"/>
  <c r="G300" i="1"/>
  <c r="G299" i="1"/>
  <c r="G298" i="1"/>
  <c r="G297" i="1"/>
  <c r="G296" i="1"/>
  <c r="G295" i="1"/>
  <c r="G294" i="1"/>
  <c r="G293" i="1"/>
  <c r="G292" i="1"/>
  <c r="G291" i="1"/>
  <c r="G290" i="1"/>
  <c r="G289" i="1"/>
  <c r="G288" i="1"/>
  <c r="G287" i="1"/>
  <c r="G286" i="1"/>
  <c r="G285" i="1"/>
  <c r="G284" i="1"/>
  <c r="G283" i="1"/>
  <c r="G282" i="1"/>
  <c r="G281" i="1"/>
  <c r="G280" i="1"/>
  <c r="G279" i="1"/>
  <c r="G278" i="1"/>
  <c r="G277" i="1"/>
  <c r="G276" i="1"/>
  <c r="G275" i="1"/>
  <c r="G274" i="1"/>
  <c r="G273" i="1"/>
  <c r="G272" i="1"/>
  <c r="G271" i="1"/>
  <c r="G270" i="1"/>
  <c r="G269" i="1"/>
  <c r="G268" i="1"/>
  <c r="G267" i="1"/>
  <c r="G266" i="1"/>
  <c r="G265" i="1"/>
  <c r="G264" i="1"/>
  <c r="G263" i="1"/>
  <c r="G262" i="1"/>
  <c r="G261" i="1"/>
  <c r="G260" i="1"/>
  <c r="G259" i="1"/>
  <c r="G258" i="1"/>
  <c r="G257" i="1"/>
  <c r="G256" i="1"/>
  <c r="G255" i="1"/>
  <c r="G254" i="1"/>
  <c r="G253" i="1"/>
  <c r="G252" i="1"/>
  <c r="G251" i="1"/>
  <c r="G250" i="1"/>
  <c r="G249" i="1"/>
  <c r="G248" i="1"/>
  <c r="G247" i="1"/>
  <c r="G246" i="1"/>
  <c r="G245" i="1"/>
  <c r="G244" i="1"/>
  <c r="G243" i="1"/>
  <c r="G242" i="1"/>
  <c r="G241" i="1"/>
  <c r="G240" i="1"/>
  <c r="G239" i="1"/>
  <c r="G238" i="1"/>
  <c r="G237" i="1"/>
  <c r="G236" i="1"/>
  <c r="G235" i="1"/>
  <c r="G234" i="1"/>
  <c r="G233" i="1"/>
  <c r="G232" i="1"/>
  <c r="G231" i="1"/>
  <c r="G230" i="1"/>
  <c r="G229" i="1"/>
  <c r="G228" i="1"/>
  <c r="G227" i="1"/>
  <c r="G226" i="1"/>
  <c r="G225" i="1"/>
  <c r="G224" i="1"/>
  <c r="G223" i="1"/>
  <c r="G222" i="1"/>
  <c r="G221" i="1"/>
  <c r="G220" i="1"/>
  <c r="G219" i="1"/>
  <c r="G218" i="1"/>
  <c r="G217" i="1"/>
  <c r="G216" i="1"/>
  <c r="G215" i="1"/>
  <c r="G214" i="1"/>
  <c r="G213" i="1"/>
  <c r="G212" i="1"/>
  <c r="G211" i="1"/>
  <c r="G210" i="1"/>
  <c r="G209" i="1"/>
  <c r="G208" i="1"/>
  <c r="G207" i="1"/>
  <c r="G206" i="1"/>
  <c r="G205" i="1"/>
  <c r="G204" i="1"/>
  <c r="G203" i="1"/>
  <c r="G202" i="1"/>
  <c r="G201" i="1"/>
  <c r="G200" i="1"/>
  <c r="G199" i="1"/>
  <c r="G198" i="1"/>
  <c r="G197" i="1"/>
  <c r="G196" i="1"/>
  <c r="G195" i="1"/>
  <c r="G194" i="1"/>
  <c r="G193" i="1"/>
  <c r="G192" i="1"/>
  <c r="G191" i="1"/>
  <c r="G190" i="1"/>
  <c r="G189" i="1"/>
  <c r="G188" i="1"/>
  <c r="G187" i="1"/>
  <c r="G186" i="1"/>
  <c r="G185" i="1"/>
  <c r="G184" i="1"/>
  <c r="G183" i="1"/>
  <c r="G182" i="1"/>
  <c r="G181" i="1"/>
  <c r="G180" i="1"/>
  <c r="G179" i="1"/>
  <c r="G178" i="1"/>
  <c r="G177" i="1"/>
  <c r="G176" i="1"/>
  <c r="G175" i="1"/>
  <c r="G174" i="1"/>
  <c r="G173" i="1"/>
  <c r="G172" i="1"/>
  <c r="G171" i="1"/>
  <c r="G170" i="1"/>
  <c r="G169" i="1"/>
  <c r="G168" i="1"/>
  <c r="G167" i="1"/>
  <c r="G166" i="1"/>
  <c r="G165" i="1"/>
  <c r="G164" i="1"/>
  <c r="G163" i="1"/>
  <c r="G162" i="1"/>
  <c r="G161" i="1"/>
  <c r="G160" i="1"/>
  <c r="G159" i="1"/>
  <c r="G158" i="1"/>
  <c r="G157" i="1"/>
  <c r="G156" i="1"/>
  <c r="G155" i="1"/>
  <c r="G154" i="1"/>
  <c r="G153" i="1"/>
  <c r="G152" i="1"/>
  <c r="G151" i="1"/>
  <c r="G150" i="1"/>
  <c r="G149" i="1"/>
  <c r="G148" i="1"/>
  <c r="G147" i="1"/>
  <c r="G146" i="1"/>
  <c r="G145" i="1"/>
  <c r="G144" i="1"/>
  <c r="G143" i="1"/>
  <c r="G142" i="1"/>
  <c r="G141" i="1"/>
  <c r="G140" i="1"/>
  <c r="G139" i="1"/>
  <c r="G138" i="1"/>
  <c r="G137" i="1"/>
  <c r="G136" i="1"/>
  <c r="G135" i="1"/>
  <c r="G134" i="1"/>
  <c r="G133" i="1"/>
  <c r="G132" i="1"/>
  <c r="G131" i="1"/>
  <c r="G130" i="1"/>
  <c r="G129" i="1"/>
  <c r="G128" i="1"/>
  <c r="G127" i="1"/>
  <c r="G126" i="1"/>
  <c r="G125" i="1"/>
  <c r="G124" i="1"/>
  <c r="G123" i="1"/>
  <c r="G122" i="1"/>
  <c r="G121" i="1"/>
  <c r="G120" i="1"/>
  <c r="G119" i="1"/>
  <c r="G118" i="1"/>
  <c r="G117" i="1"/>
  <c r="G116" i="1"/>
  <c r="G115" i="1"/>
  <c r="G114" i="1"/>
  <c r="G113" i="1"/>
  <c r="G112" i="1"/>
  <c r="G111" i="1"/>
  <c r="G110" i="1"/>
  <c r="G109" i="1"/>
  <c r="G108" i="1"/>
  <c r="G107" i="1"/>
  <c r="G106" i="1"/>
  <c r="G105" i="1"/>
  <c r="G104" i="1"/>
  <c r="G103" i="1"/>
  <c r="G102" i="1"/>
  <c r="G101" i="1"/>
  <c r="G100" i="1"/>
  <c r="G99" i="1"/>
  <c r="G98" i="1"/>
  <c r="G97" i="1"/>
  <c r="G96" i="1"/>
  <c r="G95" i="1"/>
  <c r="G94" i="1"/>
  <c r="G93" i="1"/>
  <c r="G92" i="1"/>
  <c r="G91" i="1"/>
  <c r="G90" i="1"/>
  <c r="G89" i="1"/>
  <c r="G88" i="1"/>
  <c r="G87" i="1"/>
  <c r="G86" i="1"/>
  <c r="G85" i="1"/>
  <c r="G84" i="1"/>
  <c r="G83" i="1"/>
  <c r="G82" i="1"/>
  <c r="G81" i="1"/>
  <c r="G80" i="1"/>
  <c r="G79" i="1"/>
  <c r="G78" i="1"/>
  <c r="G77" i="1"/>
  <c r="G76" i="1"/>
  <c r="G75" i="1"/>
  <c r="G74" i="1"/>
  <c r="G73" i="1"/>
  <c r="G72" i="1"/>
  <c r="G71" i="1"/>
  <c r="G70" i="1"/>
  <c r="G69" i="1"/>
  <c r="G68" i="1"/>
  <c r="G67" i="1"/>
  <c r="G66" i="1"/>
  <c r="G65" i="1"/>
  <c r="G64" i="1"/>
  <c r="G63" i="1"/>
  <c r="G62" i="1"/>
  <c r="G61" i="1"/>
  <c r="G60" i="1"/>
  <c r="G59" i="1"/>
  <c r="G58" i="1"/>
  <c r="G57" i="1"/>
  <c r="G56" i="1"/>
  <c r="G55" i="1"/>
  <c r="G54" i="1"/>
  <c r="G53" i="1"/>
  <c r="G52" i="1"/>
  <c r="G51" i="1"/>
  <c r="G50" i="1"/>
  <c r="G49" i="1"/>
  <c r="G48" i="1"/>
  <c r="G47" i="1"/>
  <c r="G46" i="1"/>
  <c r="G45" i="1"/>
  <c r="G44" i="1"/>
  <c r="G43" i="1"/>
  <c r="G42" i="1"/>
  <c r="G41" i="1"/>
  <c r="G40" i="1"/>
  <c r="G39" i="1"/>
  <c r="G38" i="1"/>
  <c r="G37" i="1"/>
  <c r="G36" i="1"/>
  <c r="G35" i="1"/>
  <c r="G34" i="1"/>
  <c r="G33" i="1"/>
  <c r="G32" i="1"/>
  <c r="G31" i="1"/>
  <c r="G30" i="1"/>
  <c r="G29" i="1"/>
  <c r="G28" i="1"/>
  <c r="G27" i="1"/>
  <c r="G26" i="1"/>
  <c r="G25" i="1"/>
  <c r="G24" i="1"/>
  <c r="G23" i="1"/>
  <c r="G22" i="1"/>
  <c r="G21" i="1"/>
  <c r="G20" i="1"/>
  <c r="G19" i="1"/>
  <c r="G18" i="1"/>
  <c r="G17" i="1"/>
  <c r="G16" i="1"/>
  <c r="G15" i="1"/>
  <c r="G14" i="1"/>
  <c r="G13" i="1"/>
  <c r="G12" i="1"/>
  <c r="G11" i="1"/>
  <c r="G10" i="1"/>
  <c r="G9" i="1"/>
  <c r="G8" i="1"/>
  <c r="G7" i="1"/>
  <c r="G6" i="1"/>
  <c r="G5" i="1"/>
  <c r="G4" i="1"/>
  <c r="BX10" i="1"/>
  <c r="BY10" i="1" s="1"/>
  <c r="A3" i="4"/>
  <c r="CE5" i="1"/>
  <c r="CE6" i="1"/>
  <c r="CE7" i="1"/>
  <c r="CE8" i="1"/>
  <c r="CE9" i="1"/>
  <c r="CE10" i="1"/>
  <c r="CE11" i="1"/>
  <c r="CE12" i="1"/>
  <c r="CE13" i="1"/>
  <c r="CE14" i="1"/>
  <c r="CE15" i="1"/>
  <c r="CE16" i="1"/>
  <c r="CE17" i="1"/>
  <c r="CE18" i="1"/>
  <c r="CE19" i="1"/>
  <c r="CE20" i="1"/>
  <c r="CE21" i="1"/>
  <c r="CE22" i="1"/>
  <c r="CE23" i="1"/>
  <c r="CE24" i="1"/>
  <c r="CE25" i="1"/>
  <c r="CE26" i="1"/>
  <c r="CE27" i="1"/>
  <c r="CE28" i="1"/>
  <c r="CE29" i="1"/>
  <c r="CE30" i="1"/>
  <c r="CE31" i="1"/>
  <c r="CE32" i="1"/>
  <c r="CE33" i="1"/>
  <c r="CE34" i="1"/>
  <c r="CE35" i="1"/>
  <c r="CE36" i="1"/>
  <c r="CE37" i="1"/>
  <c r="CE38" i="1"/>
  <c r="CE39" i="1"/>
  <c r="CE40" i="1"/>
  <c r="CE41" i="1"/>
  <c r="CE42" i="1"/>
  <c r="CE43" i="1"/>
  <c r="CE44" i="1"/>
  <c r="CE45" i="1"/>
  <c r="CE46" i="1"/>
  <c r="CE47" i="1"/>
  <c r="CE48" i="1"/>
  <c r="CE49" i="1"/>
  <c r="CE50" i="1"/>
  <c r="CE51" i="1"/>
  <c r="CE52" i="1"/>
  <c r="CE53" i="1"/>
  <c r="CE54" i="1"/>
  <c r="CE55" i="1"/>
  <c r="CE56" i="1"/>
  <c r="CE57" i="1"/>
  <c r="CE58" i="1"/>
  <c r="CE59" i="1"/>
  <c r="CE60" i="1"/>
  <c r="CE61" i="1"/>
  <c r="CE62" i="1"/>
  <c r="CE63" i="1"/>
  <c r="CE64" i="1"/>
  <c r="CE65" i="1"/>
  <c r="CE66" i="1"/>
  <c r="CE67" i="1"/>
  <c r="CE68" i="1"/>
  <c r="CE69" i="1"/>
  <c r="CE70" i="1"/>
  <c r="CE71" i="1"/>
  <c r="CE72" i="1"/>
  <c r="CE73" i="1"/>
  <c r="CE74" i="1"/>
  <c r="CE75" i="1"/>
  <c r="CE76" i="1"/>
  <c r="CE77" i="1"/>
  <c r="CE78" i="1"/>
  <c r="CE79" i="1"/>
  <c r="CE80" i="1"/>
  <c r="CE81" i="1"/>
  <c r="CE82" i="1"/>
  <c r="CE83" i="1"/>
  <c r="CE84" i="1"/>
  <c r="CE85" i="1"/>
  <c r="CE86" i="1"/>
  <c r="CE87" i="1"/>
  <c r="CE88" i="1"/>
  <c r="CE89" i="1"/>
  <c r="CE90" i="1"/>
  <c r="CE91" i="1"/>
  <c r="CE92" i="1"/>
  <c r="CE93" i="1"/>
  <c r="CE94" i="1"/>
  <c r="CE95" i="1"/>
  <c r="CE96" i="1"/>
  <c r="CE97" i="1"/>
  <c r="CE98" i="1"/>
  <c r="CE99" i="1"/>
  <c r="CE100" i="1"/>
  <c r="CE101" i="1"/>
  <c r="CE102" i="1"/>
  <c r="CE103" i="1"/>
  <c r="CE104" i="1"/>
  <c r="CE105" i="1"/>
  <c r="CE106" i="1"/>
  <c r="CE107" i="1"/>
  <c r="CE108" i="1"/>
  <c r="CE109" i="1"/>
  <c r="CE110" i="1"/>
  <c r="CE111" i="1"/>
  <c r="CE112" i="1"/>
  <c r="CE113" i="1"/>
  <c r="CE114" i="1"/>
  <c r="CE115" i="1"/>
  <c r="CE116" i="1"/>
  <c r="CE117" i="1"/>
  <c r="CE118" i="1"/>
  <c r="CE119" i="1"/>
  <c r="CE120" i="1"/>
  <c r="CE121" i="1"/>
  <c r="CE122" i="1"/>
  <c r="CE123" i="1"/>
  <c r="CE124" i="1"/>
  <c r="CE125" i="1"/>
  <c r="CE126" i="1"/>
  <c r="CE127" i="1"/>
  <c r="CE128" i="1"/>
  <c r="CE129" i="1"/>
  <c r="CE130" i="1"/>
  <c r="CE131" i="1"/>
  <c r="CE132" i="1"/>
  <c r="CE133" i="1"/>
  <c r="CE134" i="1"/>
  <c r="CE135" i="1"/>
  <c r="CE136" i="1"/>
  <c r="CE137" i="1"/>
  <c r="CE138" i="1"/>
  <c r="CE139" i="1"/>
  <c r="CE140" i="1"/>
  <c r="CE141" i="1"/>
  <c r="CE142" i="1"/>
  <c r="CE143" i="1"/>
  <c r="CE144" i="1"/>
  <c r="CE145" i="1"/>
  <c r="CE146" i="1"/>
  <c r="CE147" i="1"/>
  <c r="CE148" i="1"/>
  <c r="CE149" i="1"/>
  <c r="CE150" i="1"/>
  <c r="CE151" i="1"/>
  <c r="CE152" i="1"/>
  <c r="CE153" i="1"/>
  <c r="CE154" i="1"/>
  <c r="CE155" i="1"/>
  <c r="CE156" i="1"/>
  <c r="CE157" i="1"/>
  <c r="CE158" i="1"/>
  <c r="CE159" i="1"/>
  <c r="CE160" i="1"/>
  <c r="CE161" i="1"/>
  <c r="CE162" i="1"/>
  <c r="CE163" i="1"/>
  <c r="CE164" i="1"/>
  <c r="CE165" i="1"/>
  <c r="CE166" i="1"/>
  <c r="CE167" i="1"/>
  <c r="CE168" i="1"/>
  <c r="CE169" i="1"/>
  <c r="CE170" i="1"/>
  <c r="CE171" i="1"/>
  <c r="CE172" i="1"/>
  <c r="CE173" i="1"/>
  <c r="CE174" i="1"/>
  <c r="CE175" i="1"/>
  <c r="CE176" i="1"/>
  <c r="CE177" i="1"/>
  <c r="CE178" i="1"/>
  <c r="CE179" i="1"/>
  <c r="CE180" i="1"/>
  <c r="CE181" i="1"/>
  <c r="CE182" i="1"/>
  <c r="CE183" i="1"/>
  <c r="CE184" i="1"/>
  <c r="CE185" i="1"/>
  <c r="CE186" i="1"/>
  <c r="CE187" i="1"/>
  <c r="CE188" i="1"/>
  <c r="CE189" i="1"/>
  <c r="CE190" i="1"/>
  <c r="CE191" i="1"/>
  <c r="CE192" i="1"/>
  <c r="CE193" i="1"/>
  <c r="CE194" i="1"/>
  <c r="CE195" i="1"/>
  <c r="CE196" i="1"/>
  <c r="CE197" i="1"/>
  <c r="CE198" i="1"/>
  <c r="CE199" i="1"/>
  <c r="CE200" i="1"/>
  <c r="CE201" i="1"/>
  <c r="CE202" i="1"/>
  <c r="CE203" i="1"/>
  <c r="CE204" i="1"/>
  <c r="CE205" i="1"/>
  <c r="CE206" i="1"/>
  <c r="CE207" i="1"/>
  <c r="CE208" i="1"/>
  <c r="CE209" i="1"/>
  <c r="CE210" i="1"/>
  <c r="CE211" i="1"/>
  <c r="CE212" i="1"/>
  <c r="CE213" i="1"/>
  <c r="CE214" i="1"/>
  <c r="CE215" i="1"/>
  <c r="CE216" i="1"/>
  <c r="CE217" i="1"/>
  <c r="CE218" i="1"/>
  <c r="CE219" i="1"/>
  <c r="CE220" i="1"/>
  <c r="CE221" i="1"/>
  <c r="CE222" i="1"/>
  <c r="CE223" i="1"/>
  <c r="CE224" i="1"/>
  <c r="CE225" i="1"/>
  <c r="CE226" i="1"/>
  <c r="CE227" i="1"/>
  <c r="CE228" i="1"/>
  <c r="CE229" i="1"/>
  <c r="CE230" i="1"/>
  <c r="CE231" i="1"/>
  <c r="CE232" i="1"/>
  <c r="CE233" i="1"/>
  <c r="CE234" i="1"/>
  <c r="CE235" i="1"/>
  <c r="CE236" i="1"/>
  <c r="CE237" i="1"/>
  <c r="CE238" i="1"/>
  <c r="CE239" i="1"/>
  <c r="CE240" i="1"/>
  <c r="CE241" i="1"/>
  <c r="CE242" i="1"/>
  <c r="CE243" i="1"/>
  <c r="CE244" i="1"/>
  <c r="CE245" i="1"/>
  <c r="CE246" i="1"/>
  <c r="CE247" i="1"/>
  <c r="CE248" i="1"/>
  <c r="CE249" i="1"/>
  <c r="CE250" i="1"/>
  <c r="CE251" i="1"/>
  <c r="CE252" i="1"/>
  <c r="CE253" i="1"/>
  <c r="CE254" i="1"/>
  <c r="CE255" i="1"/>
  <c r="CE256" i="1"/>
  <c r="CE257" i="1"/>
  <c r="CE258" i="1"/>
  <c r="CE259" i="1"/>
  <c r="CE260" i="1"/>
  <c r="CE261" i="1"/>
  <c r="CE262" i="1"/>
  <c r="CE263" i="1"/>
  <c r="CE264" i="1"/>
  <c r="CE265" i="1"/>
  <c r="CE266" i="1"/>
  <c r="CE267" i="1"/>
  <c r="CE268" i="1"/>
  <c r="CE269" i="1"/>
  <c r="CE270" i="1"/>
  <c r="CE271" i="1"/>
  <c r="CE272" i="1"/>
  <c r="CE273" i="1"/>
  <c r="CE274" i="1"/>
  <c r="CE275" i="1"/>
  <c r="CE276" i="1"/>
  <c r="CE277" i="1"/>
  <c r="CE278" i="1"/>
  <c r="CE279" i="1"/>
  <c r="CE280" i="1"/>
  <c r="CE281" i="1"/>
  <c r="CE282" i="1"/>
  <c r="CE283" i="1"/>
  <c r="CE284" i="1"/>
  <c r="CE285" i="1"/>
  <c r="CE286" i="1"/>
  <c r="CE287" i="1"/>
  <c r="CE288" i="1"/>
  <c r="CE289" i="1"/>
  <c r="CE290" i="1"/>
  <c r="CE291" i="1"/>
  <c r="CE292" i="1"/>
  <c r="CE293" i="1"/>
  <c r="CE294" i="1"/>
  <c r="CE295" i="1"/>
  <c r="CE296" i="1"/>
  <c r="CE297" i="1"/>
  <c r="CE298" i="1"/>
  <c r="CE299" i="1"/>
  <c r="CE300" i="1"/>
  <c r="CE301" i="1"/>
  <c r="CE302" i="1"/>
  <c r="CE303" i="1"/>
  <c r="CE304" i="1"/>
  <c r="CE305" i="1"/>
  <c r="CE306" i="1"/>
  <c r="CE307" i="1"/>
  <c r="CE308" i="1"/>
  <c r="CE309" i="1"/>
  <c r="CE310" i="1"/>
  <c r="CE311" i="1"/>
  <c r="CE312" i="1"/>
  <c r="CE313" i="1"/>
  <c r="CE314" i="1"/>
  <c r="CE315" i="1"/>
  <c r="CE316" i="1"/>
  <c r="CE317" i="1"/>
  <c r="CE318" i="1"/>
  <c r="CE319" i="1"/>
  <c r="CE320" i="1"/>
  <c r="CE321" i="1"/>
  <c r="CE322" i="1"/>
  <c r="CE323" i="1"/>
  <c r="CE324" i="1"/>
  <c r="CE325" i="1"/>
  <c r="CE326" i="1"/>
  <c r="CE327" i="1"/>
  <c r="CE328" i="1"/>
  <c r="CE329" i="1"/>
  <c r="CE330" i="1"/>
  <c r="CE331" i="1"/>
  <c r="CE332" i="1"/>
  <c r="CE333" i="1"/>
  <c r="CE334" i="1"/>
  <c r="CE335" i="1"/>
  <c r="CE336" i="1"/>
  <c r="CE337" i="1"/>
  <c r="CE338" i="1"/>
  <c r="CE339" i="1"/>
  <c r="CE340" i="1"/>
  <c r="CE341" i="1"/>
  <c r="CE342" i="1"/>
  <c r="CE343" i="1"/>
  <c r="CE344" i="1"/>
  <c r="CE345" i="1"/>
  <c r="CE346" i="1"/>
  <c r="CE347" i="1"/>
  <c r="CE348" i="1"/>
  <c r="CE349" i="1"/>
  <c r="CE350" i="1"/>
  <c r="CE351" i="1"/>
  <c r="CE352" i="1"/>
  <c r="CE353" i="1"/>
  <c r="CE354" i="1"/>
  <c r="CE355" i="1"/>
  <c r="CE356" i="1"/>
  <c r="CE357" i="1"/>
  <c r="CE358" i="1"/>
  <c r="CE359" i="1"/>
  <c r="CE360" i="1"/>
  <c r="CE361" i="1"/>
  <c r="CE362" i="1"/>
  <c r="CE363" i="1"/>
  <c r="CE364" i="1"/>
  <c r="CE365" i="1"/>
  <c r="CE366" i="1"/>
  <c r="CE367" i="1"/>
  <c r="CE368" i="1"/>
  <c r="CE369" i="1"/>
  <c r="CE370" i="1"/>
  <c r="CE371" i="1"/>
  <c r="CE372" i="1"/>
  <c r="CE373" i="1"/>
  <c r="CE374" i="1"/>
  <c r="CE375" i="1"/>
  <c r="CE376" i="1"/>
  <c r="CE377" i="1"/>
  <c r="CE378" i="1"/>
  <c r="CE379" i="1"/>
  <c r="CE380" i="1"/>
  <c r="CE381" i="1"/>
  <c r="CE382" i="1"/>
  <c r="CE383" i="1"/>
  <c r="CE384" i="1"/>
  <c r="CE385" i="1"/>
  <c r="CE386" i="1"/>
  <c r="CE387" i="1"/>
  <c r="CE388" i="1"/>
  <c r="CE389" i="1"/>
  <c r="CE390" i="1"/>
  <c r="CE391" i="1"/>
  <c r="CE392" i="1"/>
  <c r="CE393" i="1"/>
  <c r="CE394" i="1"/>
  <c r="CE395" i="1"/>
  <c r="CE396" i="1"/>
  <c r="CE397" i="1"/>
  <c r="CE398" i="1"/>
  <c r="CE399" i="1"/>
  <c r="CE400" i="1"/>
  <c r="CE401" i="1"/>
  <c r="CE402" i="1"/>
  <c r="CE403" i="1"/>
  <c r="CE404" i="1"/>
  <c r="CE405" i="1"/>
  <c r="CE406" i="1"/>
  <c r="CE407" i="1"/>
  <c r="CE408" i="1"/>
  <c r="CE409" i="1"/>
  <c r="CE410" i="1"/>
  <c r="CE411" i="1"/>
  <c r="CE412" i="1"/>
  <c r="CE413" i="1"/>
  <c r="CE414" i="1"/>
  <c r="CE415" i="1"/>
  <c r="CE416" i="1"/>
  <c r="CE417" i="1"/>
  <c r="CE418" i="1"/>
  <c r="CE419" i="1"/>
  <c r="CE420" i="1"/>
  <c r="CE421" i="1"/>
  <c r="CE422" i="1"/>
  <c r="CE423" i="1"/>
  <c r="CE424" i="1"/>
  <c r="CE425" i="1"/>
  <c r="CE426" i="1"/>
  <c r="CE427" i="1"/>
  <c r="CE428" i="1"/>
  <c r="CE429" i="1"/>
  <c r="CE430" i="1"/>
  <c r="CE431" i="1"/>
  <c r="CE432" i="1"/>
  <c r="CE433" i="1"/>
  <c r="CE434" i="1"/>
  <c r="CE435" i="1"/>
  <c r="CE436" i="1"/>
  <c r="CE437" i="1"/>
  <c r="CE438" i="1"/>
  <c r="CE439" i="1"/>
  <c r="CE440" i="1"/>
  <c r="CE441" i="1"/>
  <c r="CE442" i="1"/>
  <c r="CE443" i="1"/>
  <c r="CE444" i="1"/>
  <c r="CE445" i="1"/>
  <c r="CE446" i="1"/>
  <c r="CE447" i="1"/>
  <c r="CE448" i="1"/>
  <c r="CE449" i="1"/>
  <c r="CE450" i="1"/>
  <c r="CE451" i="1"/>
  <c r="CE452" i="1"/>
  <c r="CE453" i="1"/>
  <c r="CE454" i="1"/>
  <c r="CE455" i="1"/>
  <c r="CE456" i="1"/>
  <c r="CE457" i="1"/>
  <c r="CE458" i="1"/>
  <c r="CE459" i="1"/>
  <c r="CE460" i="1"/>
  <c r="CE461" i="1"/>
  <c r="CE462" i="1"/>
  <c r="CE463" i="1"/>
  <c r="CE464" i="1"/>
  <c r="CE465" i="1"/>
  <c r="CE466" i="1"/>
  <c r="CE467" i="1"/>
  <c r="CE468" i="1"/>
  <c r="CE469" i="1"/>
  <c r="CE470" i="1"/>
  <c r="CE471" i="1"/>
  <c r="CE472" i="1"/>
  <c r="CE473" i="1"/>
  <c r="CE474" i="1"/>
  <c r="CE475" i="1"/>
  <c r="CE476" i="1"/>
  <c r="CE477" i="1"/>
  <c r="CE478" i="1"/>
  <c r="CE479" i="1"/>
  <c r="CE480" i="1"/>
  <c r="CE481" i="1"/>
  <c r="CE482" i="1"/>
  <c r="CE483" i="1"/>
  <c r="CE484" i="1"/>
  <c r="CE485" i="1"/>
  <c r="CE486" i="1"/>
  <c r="CE487" i="1"/>
  <c r="CE488" i="1"/>
  <c r="CE489" i="1"/>
  <c r="CE490" i="1"/>
  <c r="CE491" i="1"/>
  <c r="CE492" i="1"/>
  <c r="CE493" i="1"/>
  <c r="CE494" i="1"/>
  <c r="CE495" i="1"/>
  <c r="CE496" i="1"/>
  <c r="CE497" i="1"/>
  <c r="CE498" i="1"/>
  <c r="CE499" i="1"/>
  <c r="CE500" i="1"/>
  <c r="CE501" i="1"/>
  <c r="CE502" i="1"/>
  <c r="CE503" i="1"/>
  <c r="CE4" i="1"/>
  <c r="BX5" i="1"/>
  <c r="BY5" i="1" s="1"/>
  <c r="BZ503" i="1"/>
  <c r="BZ502" i="1"/>
  <c r="BZ501" i="1"/>
  <c r="BZ500" i="1"/>
  <c r="BZ499" i="1"/>
  <c r="BZ498" i="1"/>
  <c r="BZ497" i="1"/>
  <c r="BZ496" i="1"/>
  <c r="BZ495" i="1"/>
  <c r="BZ494" i="1"/>
  <c r="BZ493" i="1"/>
  <c r="BZ492" i="1"/>
  <c r="BZ491" i="1"/>
  <c r="BZ490" i="1"/>
  <c r="BZ489" i="1"/>
  <c r="BZ488" i="1"/>
  <c r="BZ487" i="1"/>
  <c r="BZ486" i="1"/>
  <c r="BZ485" i="1"/>
  <c r="BZ484" i="1"/>
  <c r="BZ483" i="1"/>
  <c r="BZ482" i="1"/>
  <c r="BZ481" i="1"/>
  <c r="BZ480" i="1"/>
  <c r="BZ479" i="1"/>
  <c r="BZ478" i="1"/>
  <c r="BZ477" i="1"/>
  <c r="BZ476" i="1"/>
  <c r="BZ475" i="1"/>
  <c r="BZ474" i="1"/>
  <c r="BZ473" i="1"/>
  <c r="BZ472" i="1"/>
  <c r="BZ471" i="1"/>
  <c r="BZ470" i="1"/>
  <c r="BZ469" i="1"/>
  <c r="BZ468" i="1"/>
  <c r="BZ467" i="1"/>
  <c r="BZ466" i="1"/>
  <c r="BZ465" i="1"/>
  <c r="BZ464" i="1"/>
  <c r="BZ463" i="1"/>
  <c r="BZ462" i="1"/>
  <c r="BZ461" i="1"/>
  <c r="BZ460" i="1"/>
  <c r="BZ459" i="1"/>
  <c r="BZ458" i="1"/>
  <c r="BZ457" i="1"/>
  <c r="BZ456" i="1"/>
  <c r="BZ455" i="1"/>
  <c r="BZ454" i="1"/>
  <c r="BZ453" i="1"/>
  <c r="BZ452" i="1"/>
  <c r="BZ451" i="1"/>
  <c r="BZ450" i="1"/>
  <c r="BZ449" i="1"/>
  <c r="BZ448" i="1"/>
  <c r="BZ447" i="1"/>
  <c r="BZ446" i="1"/>
  <c r="BZ445" i="1"/>
  <c r="BZ444" i="1"/>
  <c r="BZ443" i="1"/>
  <c r="BZ442" i="1"/>
  <c r="BZ441" i="1"/>
  <c r="BZ440" i="1"/>
  <c r="BZ439" i="1"/>
  <c r="BZ438" i="1"/>
  <c r="BZ437" i="1"/>
  <c r="BZ436" i="1"/>
  <c r="BZ435" i="1"/>
  <c r="BZ434" i="1"/>
  <c r="BZ433" i="1"/>
  <c r="BZ432" i="1"/>
  <c r="BZ431" i="1"/>
  <c r="BZ430" i="1"/>
  <c r="BZ429" i="1"/>
  <c r="BZ428" i="1"/>
  <c r="BZ427" i="1"/>
  <c r="BZ426" i="1"/>
  <c r="BZ425" i="1"/>
  <c r="BZ424" i="1"/>
  <c r="BZ423" i="1"/>
  <c r="BZ422" i="1"/>
  <c r="BZ421" i="1"/>
  <c r="BZ420" i="1"/>
  <c r="BZ419" i="1"/>
  <c r="BZ418" i="1"/>
  <c r="BZ417" i="1"/>
  <c r="BZ416" i="1"/>
  <c r="BZ415" i="1"/>
  <c r="BZ414" i="1"/>
  <c r="BZ413" i="1"/>
  <c r="BZ412" i="1"/>
  <c r="BZ411" i="1"/>
  <c r="BZ410" i="1"/>
  <c r="BZ409" i="1"/>
  <c r="BZ408" i="1"/>
  <c r="BZ407" i="1"/>
  <c r="BZ406" i="1"/>
  <c r="BZ405" i="1"/>
  <c r="BZ404" i="1"/>
  <c r="BZ403" i="1"/>
  <c r="BZ402" i="1"/>
  <c r="BZ401" i="1"/>
  <c r="BZ400" i="1"/>
  <c r="BZ399" i="1"/>
  <c r="BZ398" i="1"/>
  <c r="BZ397" i="1"/>
  <c r="BZ396" i="1"/>
  <c r="BZ395" i="1"/>
  <c r="BZ394" i="1"/>
  <c r="BZ393" i="1"/>
  <c r="BZ392" i="1"/>
  <c r="BZ391" i="1"/>
  <c r="BZ390" i="1"/>
  <c r="BZ389" i="1"/>
  <c r="BZ388" i="1"/>
  <c r="BZ387" i="1"/>
  <c r="BZ386" i="1"/>
  <c r="BZ385" i="1"/>
  <c r="BZ384" i="1"/>
  <c r="BZ383" i="1"/>
  <c r="BZ382" i="1"/>
  <c r="BZ381" i="1"/>
  <c r="BZ380" i="1"/>
  <c r="BZ379" i="1"/>
  <c r="BZ378" i="1"/>
  <c r="BZ377" i="1"/>
  <c r="BZ376" i="1"/>
  <c r="BZ375" i="1"/>
  <c r="BZ374" i="1"/>
  <c r="BZ373" i="1"/>
  <c r="BZ372" i="1"/>
  <c r="BZ371" i="1"/>
  <c r="BZ370" i="1"/>
  <c r="BZ369" i="1"/>
  <c r="BZ368" i="1"/>
  <c r="BZ367" i="1"/>
  <c r="BZ366" i="1"/>
  <c r="BZ365" i="1"/>
  <c r="BZ364" i="1"/>
  <c r="BZ363" i="1"/>
  <c r="BZ362" i="1"/>
  <c r="BZ361" i="1"/>
  <c r="BZ360" i="1"/>
  <c r="BZ359" i="1"/>
  <c r="BZ358" i="1"/>
  <c r="BZ357" i="1"/>
  <c r="BZ356" i="1"/>
  <c r="BZ355" i="1"/>
  <c r="BZ354" i="1"/>
  <c r="BZ353" i="1"/>
  <c r="BZ352" i="1"/>
  <c r="BZ351" i="1"/>
  <c r="BZ350" i="1"/>
  <c r="BZ349" i="1"/>
  <c r="BZ348" i="1"/>
  <c r="BZ347" i="1"/>
  <c r="BZ346" i="1"/>
  <c r="BZ345" i="1"/>
  <c r="BZ344" i="1"/>
  <c r="BZ343" i="1"/>
  <c r="BZ342" i="1"/>
  <c r="BZ341" i="1"/>
  <c r="BZ340" i="1"/>
  <c r="BZ339" i="1"/>
  <c r="BZ338" i="1"/>
  <c r="BZ337" i="1"/>
  <c r="BZ336" i="1"/>
  <c r="BZ335" i="1"/>
  <c r="BZ334" i="1"/>
  <c r="BZ333" i="1"/>
  <c r="BZ332" i="1"/>
  <c r="BZ331" i="1"/>
  <c r="BZ330" i="1"/>
  <c r="BZ329" i="1"/>
  <c r="BZ328" i="1"/>
  <c r="BZ327" i="1"/>
  <c r="BZ326" i="1"/>
  <c r="BZ325" i="1"/>
  <c r="BZ324" i="1"/>
  <c r="BZ323" i="1"/>
  <c r="BZ322" i="1"/>
  <c r="BZ321" i="1"/>
  <c r="BZ320" i="1"/>
  <c r="BZ319" i="1"/>
  <c r="BZ318" i="1"/>
  <c r="BZ317" i="1"/>
  <c r="BZ316" i="1"/>
  <c r="BZ315" i="1"/>
  <c r="BZ314" i="1"/>
  <c r="BZ313" i="1"/>
  <c r="BZ312" i="1"/>
  <c r="BZ311" i="1"/>
  <c r="BZ310" i="1"/>
  <c r="BZ309" i="1"/>
  <c r="BZ308" i="1"/>
  <c r="BZ307" i="1"/>
  <c r="BZ306" i="1"/>
  <c r="BZ305" i="1"/>
  <c r="BZ304" i="1"/>
  <c r="BZ303" i="1"/>
  <c r="BZ302" i="1"/>
  <c r="BZ301" i="1"/>
  <c r="BZ300" i="1"/>
  <c r="BZ299" i="1"/>
  <c r="BZ298" i="1"/>
  <c r="BZ297" i="1"/>
  <c r="BZ296" i="1"/>
  <c r="BZ295" i="1"/>
  <c r="BZ294" i="1"/>
  <c r="BZ293" i="1"/>
  <c r="BZ292" i="1"/>
  <c r="BZ291" i="1"/>
  <c r="BZ290" i="1"/>
  <c r="BZ289" i="1"/>
  <c r="BZ288" i="1"/>
  <c r="BZ287" i="1"/>
  <c r="BZ286" i="1"/>
  <c r="BZ285" i="1"/>
  <c r="BZ284" i="1"/>
  <c r="BZ283" i="1"/>
  <c r="BZ282" i="1"/>
  <c r="BZ281" i="1"/>
  <c r="BZ280" i="1"/>
  <c r="BZ279" i="1"/>
  <c r="BZ278" i="1"/>
  <c r="BZ277" i="1"/>
  <c r="BZ276" i="1"/>
  <c r="BZ275" i="1"/>
  <c r="BZ274" i="1"/>
  <c r="BZ273" i="1"/>
  <c r="BZ272" i="1"/>
  <c r="BZ271" i="1"/>
  <c r="BZ270" i="1"/>
  <c r="BZ269" i="1"/>
  <c r="BZ268" i="1"/>
  <c r="BZ267" i="1"/>
  <c r="BZ266" i="1"/>
  <c r="BZ265" i="1"/>
  <c r="BZ264" i="1"/>
  <c r="BZ263" i="1"/>
  <c r="BZ262" i="1"/>
  <c r="BZ261" i="1"/>
  <c r="BZ260" i="1"/>
  <c r="BZ259" i="1"/>
  <c r="BZ258" i="1"/>
  <c r="BZ257" i="1"/>
  <c r="BZ256" i="1"/>
  <c r="BZ255" i="1"/>
  <c r="BZ254" i="1"/>
  <c r="BZ253" i="1"/>
  <c r="BZ252" i="1"/>
  <c r="BZ251" i="1"/>
  <c r="BZ250" i="1"/>
  <c r="BZ249" i="1"/>
  <c r="BZ248" i="1"/>
  <c r="BZ247" i="1"/>
  <c r="BZ246" i="1"/>
  <c r="BZ245" i="1"/>
  <c r="BZ244" i="1"/>
  <c r="BZ243" i="1"/>
  <c r="BZ242" i="1"/>
  <c r="BZ241" i="1"/>
  <c r="BZ240" i="1"/>
  <c r="BZ239" i="1"/>
  <c r="BZ238" i="1"/>
  <c r="BZ237" i="1"/>
  <c r="BZ236" i="1"/>
  <c r="BZ235" i="1"/>
  <c r="BZ234" i="1"/>
  <c r="BZ233" i="1"/>
  <c r="BZ232" i="1"/>
  <c r="BZ231" i="1"/>
  <c r="BZ230" i="1"/>
  <c r="BZ229" i="1"/>
  <c r="BZ228" i="1"/>
  <c r="BZ227" i="1"/>
  <c r="BZ226" i="1"/>
  <c r="BZ225" i="1"/>
  <c r="BZ224" i="1"/>
  <c r="BZ223" i="1"/>
  <c r="BZ222" i="1"/>
  <c r="BZ221" i="1"/>
  <c r="BZ220" i="1"/>
  <c r="BZ219" i="1"/>
  <c r="BZ218" i="1"/>
  <c r="BZ217" i="1"/>
  <c r="BZ216" i="1"/>
  <c r="BZ215" i="1"/>
  <c r="BZ214" i="1"/>
  <c r="BZ213" i="1"/>
  <c r="BZ212" i="1"/>
  <c r="BZ211" i="1"/>
  <c r="BZ210" i="1"/>
  <c r="BZ209" i="1"/>
  <c r="BZ208" i="1"/>
  <c r="BZ207" i="1"/>
  <c r="BZ206" i="1"/>
  <c r="BZ205" i="1"/>
  <c r="BZ204" i="1"/>
  <c r="BZ203" i="1"/>
  <c r="BZ202" i="1"/>
  <c r="BZ201" i="1"/>
  <c r="BZ200" i="1"/>
  <c r="BZ199" i="1"/>
  <c r="BZ198" i="1"/>
  <c r="BZ197" i="1"/>
  <c r="BZ196" i="1"/>
  <c r="BZ195" i="1"/>
  <c r="BZ194" i="1"/>
  <c r="BZ193" i="1"/>
  <c r="BZ192" i="1"/>
  <c r="BZ191" i="1"/>
  <c r="BZ190" i="1"/>
  <c r="BZ189" i="1"/>
  <c r="BZ188" i="1"/>
  <c r="BZ187" i="1"/>
  <c r="BZ186" i="1"/>
  <c r="BZ185" i="1"/>
  <c r="BZ184" i="1"/>
  <c r="BZ183" i="1"/>
  <c r="BZ182" i="1"/>
  <c r="BZ181" i="1"/>
  <c r="BZ180" i="1"/>
  <c r="BZ179" i="1"/>
  <c r="BZ178" i="1"/>
  <c r="BZ177" i="1"/>
  <c r="BZ176" i="1"/>
  <c r="BZ175" i="1"/>
  <c r="BZ174" i="1"/>
  <c r="BZ173" i="1"/>
  <c r="BZ172" i="1"/>
  <c r="BZ171" i="1"/>
  <c r="BZ170" i="1"/>
  <c r="BZ169" i="1"/>
  <c r="BZ168" i="1"/>
  <c r="BZ167" i="1"/>
  <c r="BZ166" i="1"/>
  <c r="BZ165" i="1"/>
  <c r="BZ164" i="1"/>
  <c r="BZ163" i="1"/>
  <c r="BZ162" i="1"/>
  <c r="BZ161" i="1"/>
  <c r="BZ160" i="1"/>
  <c r="BZ159" i="1"/>
  <c r="BZ158" i="1"/>
  <c r="BZ157" i="1"/>
  <c r="BZ156" i="1"/>
  <c r="BZ155" i="1"/>
  <c r="BZ154" i="1"/>
  <c r="BZ153" i="1"/>
  <c r="BZ152" i="1"/>
  <c r="BZ151" i="1"/>
  <c r="BZ150" i="1"/>
  <c r="BZ149" i="1"/>
  <c r="BZ148" i="1"/>
  <c r="BZ147" i="1"/>
  <c r="BZ146" i="1"/>
  <c r="BZ145" i="1"/>
  <c r="BZ144" i="1"/>
  <c r="BZ143" i="1"/>
  <c r="BZ142" i="1"/>
  <c r="BZ141" i="1"/>
  <c r="BZ140" i="1"/>
  <c r="BZ139" i="1"/>
  <c r="BZ138" i="1"/>
  <c r="BZ137" i="1"/>
  <c r="BZ136" i="1"/>
  <c r="BZ135" i="1"/>
  <c r="BZ134" i="1"/>
  <c r="BZ133" i="1"/>
  <c r="BZ132" i="1"/>
  <c r="BZ131" i="1"/>
  <c r="BZ130" i="1"/>
  <c r="BZ129" i="1"/>
  <c r="BZ128" i="1"/>
  <c r="BZ127" i="1"/>
  <c r="BZ126" i="1"/>
  <c r="BZ125" i="1"/>
  <c r="BZ124" i="1"/>
  <c r="BZ123" i="1"/>
  <c r="BZ122" i="1"/>
  <c r="BZ121" i="1"/>
  <c r="BZ120" i="1"/>
  <c r="BZ119" i="1"/>
  <c r="BZ118" i="1"/>
  <c r="BZ117" i="1"/>
  <c r="BZ116" i="1"/>
  <c r="BZ115" i="1"/>
  <c r="BZ114" i="1"/>
  <c r="BZ113" i="1"/>
  <c r="BZ112" i="1"/>
  <c r="BZ111" i="1"/>
  <c r="BZ110" i="1"/>
  <c r="BZ109" i="1"/>
  <c r="BZ108" i="1"/>
  <c r="BZ107" i="1"/>
  <c r="BZ106" i="1"/>
  <c r="BZ105" i="1"/>
  <c r="BZ104" i="1"/>
  <c r="BZ103" i="1"/>
  <c r="BZ102" i="1"/>
  <c r="BZ101" i="1"/>
  <c r="BZ100" i="1"/>
  <c r="BZ99" i="1"/>
  <c r="BZ98" i="1"/>
  <c r="BZ97" i="1"/>
  <c r="BZ96" i="1"/>
  <c r="BZ95" i="1"/>
  <c r="BZ94" i="1"/>
  <c r="BZ93" i="1"/>
  <c r="BZ92" i="1"/>
  <c r="BZ91" i="1"/>
  <c r="BZ90" i="1"/>
  <c r="BZ89" i="1"/>
  <c r="BZ88" i="1"/>
  <c r="BZ87" i="1"/>
  <c r="BZ86" i="1"/>
  <c r="BZ85" i="1"/>
  <c r="BZ84" i="1"/>
  <c r="BZ83" i="1"/>
  <c r="BZ82" i="1"/>
  <c r="BZ81" i="1"/>
  <c r="BZ80" i="1"/>
  <c r="BZ79" i="1"/>
  <c r="BZ78" i="1"/>
  <c r="BZ77" i="1"/>
  <c r="BZ76" i="1"/>
  <c r="BZ75" i="1"/>
  <c r="BZ74" i="1"/>
  <c r="BZ73" i="1"/>
  <c r="BZ72" i="1"/>
  <c r="BZ71" i="1"/>
  <c r="BZ70" i="1"/>
  <c r="BZ69" i="1"/>
  <c r="BZ68" i="1"/>
  <c r="BZ67" i="1"/>
  <c r="BZ66" i="1"/>
  <c r="BZ65" i="1"/>
  <c r="BZ64" i="1"/>
  <c r="BZ63" i="1"/>
  <c r="BZ62" i="1"/>
  <c r="BZ61" i="1"/>
  <c r="BZ60" i="1"/>
  <c r="BZ59" i="1"/>
  <c r="BZ58" i="1"/>
  <c r="BZ57" i="1"/>
  <c r="BZ56" i="1"/>
  <c r="BZ55" i="1"/>
  <c r="BZ54" i="1"/>
  <c r="BZ53" i="1"/>
  <c r="BZ52" i="1"/>
  <c r="BZ51" i="1"/>
  <c r="BZ50" i="1"/>
  <c r="BZ49" i="1"/>
  <c r="BZ48" i="1"/>
  <c r="BZ47" i="1"/>
  <c r="BZ46" i="1"/>
  <c r="BZ45" i="1"/>
  <c r="BZ44" i="1"/>
  <c r="BZ43" i="1"/>
  <c r="BZ42" i="1"/>
  <c r="BZ41" i="1"/>
  <c r="BZ40" i="1"/>
  <c r="BZ39" i="1"/>
  <c r="BZ38" i="1"/>
  <c r="BZ37" i="1"/>
  <c r="BZ36" i="1"/>
  <c r="BZ35" i="1"/>
  <c r="BZ34" i="1"/>
  <c r="BZ33" i="1"/>
  <c r="BZ32" i="1"/>
  <c r="BZ31" i="1"/>
  <c r="BZ30" i="1"/>
  <c r="BZ29" i="1"/>
  <c r="BZ28" i="1"/>
  <c r="BZ27" i="1"/>
  <c r="BZ26" i="1"/>
  <c r="BZ25" i="1"/>
  <c r="BZ24" i="1"/>
  <c r="BZ23" i="1"/>
  <c r="BZ22" i="1"/>
  <c r="BZ21" i="1"/>
  <c r="BZ20" i="1"/>
  <c r="BZ19" i="1"/>
  <c r="BZ18" i="1"/>
  <c r="BZ17" i="1"/>
  <c r="BZ16" i="1"/>
  <c r="BZ15" i="1"/>
  <c r="BZ14" i="1"/>
  <c r="BZ13" i="1"/>
  <c r="BZ12" i="1"/>
  <c r="BZ11" i="1"/>
  <c r="BZ10" i="1"/>
  <c r="BZ9" i="1"/>
  <c r="BZ8" i="1"/>
  <c r="BZ7" i="1"/>
  <c r="BZ6" i="1"/>
  <c r="BZ5" i="1"/>
  <c r="BZ4" i="1"/>
  <c r="BX6" i="1"/>
  <c r="BX7" i="1"/>
  <c r="BY7" i="1" s="1"/>
  <c r="BX8" i="1"/>
  <c r="BX9" i="1"/>
  <c r="BX11" i="1"/>
  <c r="BX12" i="1"/>
  <c r="BX13" i="1"/>
  <c r="BX14" i="1"/>
  <c r="BX15" i="1"/>
  <c r="BX16" i="1"/>
  <c r="BX17" i="1"/>
  <c r="BX18" i="1"/>
  <c r="BX19" i="1"/>
  <c r="BX20" i="1"/>
  <c r="BX21" i="1"/>
  <c r="BY21" i="1" s="1"/>
  <c r="BX22" i="1"/>
  <c r="BX23" i="1"/>
  <c r="BX24" i="1"/>
  <c r="BX25" i="1"/>
  <c r="BX26" i="1"/>
  <c r="BY26" i="1" s="1"/>
  <c r="BX27" i="1"/>
  <c r="BX28" i="1"/>
  <c r="BX29" i="1"/>
  <c r="BX30" i="1"/>
  <c r="BX31" i="1"/>
  <c r="BX32" i="1"/>
  <c r="BY32" i="1" s="1"/>
  <c r="BX33" i="1"/>
  <c r="BY33" i="1" s="1"/>
  <c r="BX34" i="1"/>
  <c r="BY34" i="1" s="1"/>
  <c r="BX35" i="1"/>
  <c r="BX36" i="1"/>
  <c r="BX37" i="1"/>
  <c r="BX38" i="1"/>
  <c r="BX39" i="1"/>
  <c r="BX40" i="1"/>
  <c r="BX41" i="1"/>
  <c r="BX42" i="1"/>
  <c r="BX43" i="1"/>
  <c r="BY43" i="1" s="1"/>
  <c r="BX44" i="1"/>
  <c r="BY44" i="1" s="1"/>
  <c r="BX45" i="1"/>
  <c r="BX46" i="1"/>
  <c r="BX47" i="1"/>
  <c r="BX48" i="1"/>
  <c r="BX49" i="1"/>
  <c r="BX50" i="1"/>
  <c r="BX51" i="1"/>
  <c r="BX52" i="1"/>
  <c r="BX53" i="1"/>
  <c r="BX54" i="1"/>
  <c r="BY54" i="1" s="1"/>
  <c r="BX55" i="1"/>
  <c r="BX56" i="1"/>
  <c r="BY56" i="1" s="1"/>
  <c r="BX57" i="1"/>
  <c r="BY57" i="1" s="1"/>
  <c r="BX58" i="1"/>
  <c r="BX59" i="1"/>
  <c r="BX60" i="1"/>
  <c r="BX61" i="1"/>
  <c r="BY61" i="1" s="1"/>
  <c r="BX62" i="1"/>
  <c r="BY62" i="1" s="1"/>
  <c r="BX63" i="1"/>
  <c r="BX64" i="1"/>
  <c r="BX65" i="1"/>
  <c r="BX66" i="1"/>
  <c r="BX67" i="1"/>
  <c r="BY67" i="1" s="1"/>
  <c r="BX68" i="1"/>
  <c r="BY68" i="1" s="1"/>
  <c r="BX69" i="1"/>
  <c r="BX70" i="1"/>
  <c r="BX71" i="1"/>
  <c r="BY71" i="1" s="1"/>
  <c r="BX72" i="1"/>
  <c r="BY72" i="1" s="1"/>
  <c r="BX73" i="1"/>
  <c r="BY73" i="1" s="1"/>
  <c r="BX74" i="1"/>
  <c r="BX75" i="1"/>
  <c r="BY75" i="1" s="1"/>
  <c r="BX76" i="1"/>
  <c r="BX77" i="1"/>
  <c r="BX78" i="1"/>
  <c r="BY78" i="1" s="1"/>
  <c r="BX79" i="1"/>
  <c r="BX80" i="1"/>
  <c r="BX81" i="1"/>
  <c r="BX82" i="1"/>
  <c r="BX83" i="1"/>
  <c r="BX84" i="1"/>
  <c r="BY84" i="1" s="1"/>
  <c r="BX85" i="1"/>
  <c r="BX86" i="1"/>
  <c r="BX87" i="1"/>
  <c r="BY87" i="1" s="1"/>
  <c r="BX88" i="1"/>
  <c r="BX89" i="1"/>
  <c r="BX90" i="1"/>
  <c r="BX91" i="1"/>
  <c r="BY91" i="1" s="1"/>
  <c r="BX92" i="1"/>
  <c r="BX93" i="1"/>
  <c r="BX94" i="1"/>
  <c r="BX95" i="1"/>
  <c r="BX96" i="1"/>
  <c r="BX97" i="1"/>
  <c r="BX98" i="1"/>
  <c r="BX99" i="1"/>
  <c r="BX100" i="1"/>
  <c r="BX101" i="1"/>
  <c r="BY101" i="1" s="1"/>
  <c r="BX102" i="1"/>
  <c r="BX103" i="1"/>
  <c r="BX104" i="1"/>
  <c r="BX105" i="1"/>
  <c r="BX106" i="1"/>
  <c r="BX107" i="1"/>
  <c r="BX108" i="1"/>
  <c r="BX109" i="1"/>
  <c r="BX110" i="1"/>
  <c r="BY110" i="1" s="1"/>
  <c r="BX111" i="1"/>
  <c r="BX112" i="1"/>
  <c r="BX113" i="1"/>
  <c r="BX114" i="1"/>
  <c r="BY114" i="1" s="1"/>
  <c r="BX115" i="1"/>
  <c r="BY115" i="1" s="1"/>
  <c r="BX116" i="1"/>
  <c r="BY116" i="1" s="1"/>
  <c r="BX117" i="1"/>
  <c r="BX118" i="1"/>
  <c r="BX119" i="1"/>
  <c r="BY119" i="1" s="1"/>
  <c r="BX120" i="1"/>
  <c r="BX121" i="1"/>
  <c r="BY121" i="1" s="1"/>
  <c r="BX122" i="1"/>
  <c r="BY122" i="1" s="1"/>
  <c r="BX123" i="1"/>
  <c r="BX124" i="1"/>
  <c r="BX125" i="1"/>
  <c r="BY125" i="1" s="1"/>
  <c r="BX126" i="1"/>
  <c r="BY126" i="1" s="1"/>
  <c r="BX127" i="1"/>
  <c r="BY127" i="1" s="1"/>
  <c r="BX128" i="1"/>
  <c r="BX129" i="1"/>
  <c r="BY129" i="1" s="1"/>
  <c r="BX130" i="1"/>
  <c r="BY130" i="1" s="1"/>
  <c r="BX131" i="1"/>
  <c r="BY131" i="1" s="1"/>
  <c r="BX132" i="1"/>
  <c r="BY132" i="1" s="1"/>
  <c r="BX133" i="1"/>
  <c r="BX134" i="1"/>
  <c r="BX135" i="1"/>
  <c r="BX136" i="1"/>
  <c r="BX137" i="1"/>
  <c r="BX138" i="1"/>
  <c r="BX139" i="1"/>
  <c r="BY139" i="1" s="1"/>
  <c r="BX140" i="1"/>
  <c r="BX141" i="1"/>
  <c r="BY141" i="1" s="1"/>
  <c r="BX142" i="1"/>
  <c r="BX143" i="1"/>
  <c r="BX144" i="1"/>
  <c r="BX145" i="1"/>
  <c r="BX146" i="1"/>
  <c r="BY146" i="1" s="1"/>
  <c r="BX147" i="1"/>
  <c r="BX148" i="1"/>
  <c r="BX149" i="1"/>
  <c r="BY149" i="1" s="1"/>
  <c r="BX150" i="1"/>
  <c r="BY150" i="1" s="1"/>
  <c r="BX151" i="1"/>
  <c r="BX152" i="1"/>
  <c r="BY152" i="1" s="1"/>
  <c r="BX153" i="1"/>
  <c r="BX154" i="1"/>
  <c r="BX155" i="1"/>
  <c r="BY155" i="1" s="1"/>
  <c r="BX156" i="1"/>
  <c r="BY156" i="1" s="1"/>
  <c r="BX157" i="1"/>
  <c r="BX158" i="1"/>
  <c r="BY158" i="1" s="1"/>
  <c r="BX159" i="1"/>
  <c r="BX160" i="1"/>
  <c r="BX161" i="1"/>
  <c r="BX162" i="1"/>
  <c r="BY162" i="1" s="1"/>
  <c r="BX163" i="1"/>
  <c r="BX164" i="1"/>
  <c r="BY164" i="1" s="1"/>
  <c r="BX165" i="1"/>
  <c r="BX166" i="1"/>
  <c r="BY166" i="1" s="1"/>
  <c r="BX167" i="1"/>
  <c r="BX168" i="1"/>
  <c r="BX169" i="1"/>
  <c r="BY169" i="1" s="1"/>
  <c r="BX170" i="1"/>
  <c r="BX171" i="1"/>
  <c r="BX172" i="1"/>
  <c r="BY172" i="1" s="1"/>
  <c r="BX173" i="1"/>
  <c r="BY173" i="1" s="1"/>
  <c r="BX174" i="1"/>
  <c r="BY174" i="1" s="1"/>
  <c r="BX175" i="1"/>
  <c r="BX176" i="1"/>
  <c r="BY176" i="1" s="1"/>
  <c r="BX177" i="1"/>
  <c r="BX178" i="1"/>
  <c r="BX179" i="1"/>
  <c r="BX180" i="1"/>
  <c r="BY180" i="1" s="1"/>
  <c r="BX181" i="1"/>
  <c r="BX182" i="1"/>
  <c r="BX183" i="1"/>
  <c r="BY183" i="1" s="1"/>
  <c r="BX184" i="1"/>
  <c r="BX185" i="1"/>
  <c r="BY185" i="1" s="1"/>
  <c r="BX186" i="1"/>
  <c r="BX187" i="1"/>
  <c r="BY187" i="1" s="1"/>
  <c r="BX188" i="1"/>
  <c r="BY188" i="1" s="1"/>
  <c r="BX189" i="1"/>
  <c r="BY189" i="1" s="1"/>
  <c r="BX190" i="1"/>
  <c r="BX191" i="1"/>
  <c r="BY191" i="1" s="1"/>
  <c r="BX192" i="1"/>
  <c r="BX193" i="1"/>
  <c r="BX194" i="1"/>
  <c r="BX195" i="1"/>
  <c r="BY195" i="1" s="1"/>
  <c r="BX196" i="1"/>
  <c r="BX197" i="1"/>
  <c r="BX198" i="1"/>
  <c r="BX199" i="1"/>
  <c r="BY199" i="1" s="1"/>
  <c r="BX200" i="1"/>
  <c r="BY200" i="1" s="1"/>
  <c r="BX201" i="1"/>
  <c r="BX202" i="1"/>
  <c r="BX203" i="1"/>
  <c r="BX204" i="1"/>
  <c r="BX205" i="1"/>
  <c r="BY205" i="1" s="1"/>
  <c r="BX206" i="1"/>
  <c r="BY206" i="1" s="1"/>
  <c r="BX207" i="1"/>
  <c r="BX208" i="1"/>
  <c r="BX209" i="1"/>
  <c r="BY209" i="1" s="1"/>
  <c r="BX210" i="1"/>
  <c r="BY210" i="1" s="1"/>
  <c r="BX211" i="1"/>
  <c r="BY211" i="1" s="1"/>
  <c r="BX212" i="1"/>
  <c r="BX213" i="1"/>
  <c r="BX214" i="1"/>
  <c r="BX215" i="1"/>
  <c r="BY215" i="1" s="1"/>
  <c r="BX216" i="1"/>
  <c r="BY216" i="1" s="1"/>
  <c r="BX217" i="1"/>
  <c r="BY217" i="1" s="1"/>
  <c r="BX218" i="1"/>
  <c r="BY218" i="1" s="1"/>
  <c r="BX219" i="1"/>
  <c r="BX220" i="1"/>
  <c r="BX221" i="1"/>
  <c r="BY221" i="1" s="1"/>
  <c r="BX222" i="1"/>
  <c r="BX223" i="1"/>
  <c r="BX224" i="1"/>
  <c r="BX225" i="1"/>
  <c r="BY225" i="1" s="1"/>
  <c r="BX226" i="1"/>
  <c r="BY226" i="1" s="1"/>
  <c r="BX227" i="1"/>
  <c r="BX228" i="1"/>
  <c r="BY228" i="1" s="1"/>
  <c r="BX229" i="1"/>
  <c r="BX230" i="1"/>
  <c r="BX231" i="1"/>
  <c r="BY231" i="1" s="1"/>
  <c r="BX232" i="1"/>
  <c r="BY232" i="1" s="1"/>
  <c r="BX233" i="1"/>
  <c r="BY233" i="1" s="1"/>
  <c r="BX234" i="1"/>
  <c r="BX235" i="1"/>
  <c r="BY235" i="1" s="1"/>
  <c r="BX236" i="1"/>
  <c r="BX237" i="1"/>
  <c r="BX238" i="1"/>
  <c r="BY238" i="1" s="1"/>
  <c r="BX239" i="1"/>
  <c r="BY239" i="1" s="1"/>
  <c r="BX240" i="1"/>
  <c r="BX241" i="1"/>
  <c r="BY241" i="1" s="1"/>
  <c r="BX242" i="1"/>
  <c r="BX243" i="1"/>
  <c r="BX244" i="1"/>
  <c r="BX245" i="1"/>
  <c r="BY245" i="1" s="1"/>
  <c r="BX246" i="1"/>
  <c r="BX247" i="1"/>
  <c r="BY247" i="1" s="1"/>
  <c r="BX248" i="1"/>
  <c r="BY248" i="1" s="1"/>
  <c r="BX249" i="1"/>
  <c r="BY249" i="1" s="1"/>
  <c r="BX250" i="1"/>
  <c r="BX251" i="1"/>
  <c r="BX252" i="1"/>
  <c r="BX253" i="1"/>
  <c r="BX254" i="1"/>
  <c r="BY254" i="1" s="1"/>
  <c r="BX255" i="1"/>
  <c r="BX256" i="1"/>
  <c r="BY256" i="1" s="1"/>
  <c r="BX257" i="1"/>
  <c r="BY257" i="1" s="1"/>
  <c r="BX258" i="1"/>
  <c r="BX259" i="1"/>
  <c r="BX260" i="1"/>
  <c r="BX261" i="1"/>
  <c r="BX262" i="1"/>
  <c r="BX263" i="1"/>
  <c r="BX264" i="1"/>
  <c r="BX265" i="1"/>
  <c r="BY265" i="1" s="1"/>
  <c r="BX266" i="1"/>
  <c r="BY266" i="1" s="1"/>
  <c r="BX267" i="1"/>
  <c r="BX268" i="1"/>
  <c r="BX269" i="1"/>
  <c r="BX270" i="1"/>
  <c r="BY270" i="1" s="1"/>
  <c r="BX271" i="1"/>
  <c r="BY271" i="1" s="1"/>
  <c r="BX272" i="1"/>
  <c r="BX273" i="1"/>
  <c r="BY273" i="1" s="1"/>
  <c r="BX274" i="1"/>
  <c r="BX275" i="1"/>
  <c r="BX276" i="1"/>
  <c r="BY276" i="1" s="1"/>
  <c r="BX277" i="1"/>
  <c r="BY277" i="1" s="1"/>
  <c r="BX278" i="1"/>
  <c r="BY278" i="1" s="1"/>
  <c r="BX279" i="1"/>
  <c r="BY279" i="1" s="1"/>
  <c r="BX280" i="1"/>
  <c r="BX281" i="1"/>
  <c r="BY281" i="1" s="1"/>
  <c r="BX282" i="1"/>
  <c r="BX283" i="1"/>
  <c r="BY283" i="1" s="1"/>
  <c r="BX284" i="1"/>
  <c r="BY284" i="1" s="1"/>
  <c r="BX285" i="1"/>
  <c r="BX286" i="1"/>
  <c r="BY286" i="1" s="1"/>
  <c r="BX287" i="1"/>
  <c r="BX288" i="1"/>
  <c r="BX289" i="1"/>
  <c r="BY289" i="1" s="1"/>
  <c r="BX290" i="1"/>
  <c r="BX291" i="1"/>
  <c r="BX292" i="1"/>
  <c r="BY292" i="1" s="1"/>
  <c r="BX293" i="1"/>
  <c r="BX294" i="1"/>
  <c r="BY294" i="1" s="1"/>
  <c r="BX295" i="1"/>
  <c r="BY295" i="1" s="1"/>
  <c r="BX296" i="1"/>
  <c r="BX297" i="1"/>
  <c r="BY297" i="1" s="1"/>
  <c r="BX298" i="1"/>
  <c r="BX299" i="1"/>
  <c r="BY299" i="1" s="1"/>
  <c r="BX300" i="1"/>
  <c r="BY300" i="1" s="1"/>
  <c r="BX301" i="1"/>
  <c r="BX302" i="1"/>
  <c r="BX303" i="1"/>
  <c r="BY303" i="1" s="1"/>
  <c r="BX304" i="1"/>
  <c r="BX305" i="1"/>
  <c r="BX306" i="1"/>
  <c r="BY306" i="1" s="1"/>
  <c r="BX307" i="1"/>
  <c r="BY307" i="1" s="1"/>
  <c r="BX308" i="1"/>
  <c r="BY308" i="1" s="1"/>
  <c r="BX309" i="1"/>
  <c r="BX310" i="1"/>
  <c r="BX311" i="1"/>
  <c r="BY311" i="1" s="1"/>
  <c r="BX312" i="1"/>
  <c r="BY312" i="1" s="1"/>
  <c r="BX313" i="1"/>
  <c r="BX314" i="1"/>
  <c r="BY314" i="1" s="1"/>
  <c r="BX315" i="1"/>
  <c r="BX316" i="1"/>
  <c r="BY316" i="1" s="1"/>
  <c r="BX317" i="1"/>
  <c r="BY317" i="1" s="1"/>
  <c r="BX318" i="1"/>
  <c r="BY318" i="1" s="1"/>
  <c r="BX319" i="1"/>
  <c r="BX320" i="1"/>
  <c r="BX321" i="1"/>
  <c r="BX322" i="1"/>
  <c r="BX323" i="1"/>
  <c r="BY323" i="1" s="1"/>
  <c r="BX324" i="1"/>
  <c r="BX325" i="1"/>
  <c r="BY325" i="1" s="1"/>
  <c r="BX326" i="1"/>
  <c r="BX327" i="1"/>
  <c r="BX328" i="1"/>
  <c r="BX329" i="1"/>
  <c r="BX330" i="1"/>
  <c r="BY330" i="1" s="1"/>
  <c r="BX331" i="1"/>
  <c r="BX332" i="1"/>
  <c r="BX333" i="1"/>
  <c r="BY333" i="1" s="1"/>
  <c r="BX334" i="1"/>
  <c r="BX335" i="1"/>
  <c r="BX336" i="1"/>
  <c r="BX337" i="1"/>
  <c r="BY337" i="1" s="1"/>
  <c r="BX338" i="1"/>
  <c r="BX339" i="1"/>
  <c r="BY339" i="1" s="1"/>
  <c r="BX340" i="1"/>
  <c r="BY340" i="1" s="1"/>
  <c r="BX341" i="1"/>
  <c r="BY341" i="1" s="1"/>
  <c r="BX342" i="1"/>
  <c r="BY342" i="1" s="1"/>
  <c r="BX343" i="1"/>
  <c r="BY343" i="1" s="1"/>
  <c r="BX344" i="1"/>
  <c r="BX345" i="1"/>
  <c r="BY345" i="1" s="1"/>
  <c r="BX346" i="1"/>
  <c r="BY346" i="1" s="1"/>
  <c r="BX347" i="1"/>
  <c r="BY347" i="1" s="1"/>
  <c r="BX348" i="1"/>
  <c r="BY348" i="1" s="1"/>
  <c r="BX349" i="1"/>
  <c r="BY349" i="1" s="1"/>
  <c r="BX350" i="1"/>
  <c r="BY350" i="1" s="1"/>
  <c r="BX351" i="1"/>
  <c r="BX352" i="1"/>
  <c r="BY352" i="1" s="1"/>
  <c r="BX353" i="1"/>
  <c r="BX354" i="1"/>
  <c r="BY354" i="1" s="1"/>
  <c r="BX355" i="1"/>
  <c r="BY355" i="1" s="1"/>
  <c r="BX356" i="1"/>
  <c r="BY356" i="1" s="1"/>
  <c r="BX357" i="1"/>
  <c r="BY357" i="1" s="1"/>
  <c r="BX358" i="1"/>
  <c r="BX359" i="1"/>
  <c r="BY359" i="1" s="1"/>
  <c r="BX360" i="1"/>
  <c r="BX361" i="1"/>
  <c r="BY361" i="1" s="1"/>
  <c r="BX362" i="1"/>
  <c r="BY362" i="1" s="1"/>
  <c r="BX363" i="1"/>
  <c r="BX364" i="1"/>
  <c r="BX365" i="1"/>
  <c r="BY365" i="1" s="1"/>
  <c r="BX366" i="1"/>
  <c r="BX367" i="1"/>
  <c r="BY367" i="1" s="1"/>
  <c r="BX368" i="1"/>
  <c r="BY368" i="1" s="1"/>
  <c r="BX369" i="1"/>
  <c r="BY369" i="1" s="1"/>
  <c r="BX370" i="1"/>
  <c r="BY370" i="1" s="1"/>
  <c r="BX371" i="1"/>
  <c r="BX372" i="1"/>
  <c r="BY372" i="1" s="1"/>
  <c r="BX373" i="1"/>
  <c r="BX374" i="1"/>
  <c r="BY374" i="1" s="1"/>
  <c r="BX375" i="1"/>
  <c r="BX376" i="1"/>
  <c r="BY376" i="1" s="1"/>
  <c r="BX377" i="1"/>
  <c r="BX378" i="1"/>
  <c r="BX379" i="1"/>
  <c r="BX380" i="1"/>
  <c r="BY380" i="1" s="1"/>
  <c r="BX381" i="1"/>
  <c r="BY381" i="1" s="1"/>
  <c r="BX382" i="1"/>
  <c r="BY382" i="1" s="1"/>
  <c r="BX383" i="1"/>
  <c r="BX384" i="1"/>
  <c r="BX385" i="1"/>
  <c r="BY385" i="1" s="1"/>
  <c r="BX386" i="1"/>
  <c r="BX387" i="1"/>
  <c r="BX388" i="1"/>
  <c r="BY388" i="1" s="1"/>
  <c r="BX389" i="1"/>
  <c r="BX390" i="1"/>
  <c r="BX391" i="1"/>
  <c r="BX392" i="1"/>
  <c r="BY392" i="1" s="1"/>
  <c r="BX393" i="1"/>
  <c r="BY393" i="1" s="1"/>
  <c r="BX394" i="1"/>
  <c r="BX395" i="1"/>
  <c r="BX396" i="1"/>
  <c r="BX397" i="1"/>
  <c r="BY397" i="1" s="1"/>
  <c r="BX398" i="1"/>
  <c r="BY398" i="1" s="1"/>
  <c r="BX399" i="1"/>
  <c r="BY399" i="1" s="1"/>
  <c r="BX400" i="1"/>
  <c r="BY400" i="1" s="1"/>
  <c r="BX401" i="1"/>
  <c r="BY401" i="1" s="1"/>
  <c r="BX402" i="1"/>
  <c r="BY402" i="1" s="1"/>
  <c r="BX403" i="1"/>
  <c r="BY403" i="1" s="1"/>
  <c r="BX404" i="1"/>
  <c r="BX405" i="1"/>
  <c r="BY405" i="1" s="1"/>
  <c r="BX406" i="1"/>
  <c r="BY406" i="1" s="1"/>
  <c r="BX407" i="1"/>
  <c r="BX408" i="1"/>
  <c r="BX409" i="1"/>
  <c r="BY409" i="1" s="1"/>
  <c r="BX410" i="1"/>
  <c r="BX411" i="1"/>
  <c r="BY411" i="1" s="1"/>
  <c r="BX412" i="1"/>
  <c r="BX413" i="1"/>
  <c r="BX414" i="1"/>
  <c r="BY414" i="1" s="1"/>
  <c r="BX415" i="1"/>
  <c r="BY415" i="1" s="1"/>
  <c r="BX416" i="1"/>
  <c r="BY416" i="1" s="1"/>
  <c r="BX417" i="1"/>
  <c r="BX418" i="1"/>
  <c r="BY418" i="1" s="1"/>
  <c r="BX419" i="1"/>
  <c r="BY419" i="1" s="1"/>
  <c r="BX420" i="1"/>
  <c r="BX421" i="1"/>
  <c r="BY421" i="1" s="1"/>
  <c r="BX422" i="1"/>
  <c r="BY422" i="1" s="1"/>
  <c r="BX423" i="1"/>
  <c r="BX424" i="1"/>
  <c r="BY424" i="1" s="1"/>
  <c r="BX425" i="1"/>
  <c r="BY425" i="1" s="1"/>
  <c r="BX426" i="1"/>
  <c r="BY426" i="1" s="1"/>
  <c r="BX427" i="1"/>
  <c r="BX428" i="1"/>
  <c r="BX429" i="1"/>
  <c r="BY429" i="1" s="1"/>
  <c r="BX430" i="1"/>
  <c r="BX431" i="1"/>
  <c r="BX432" i="1"/>
  <c r="BX433" i="1"/>
  <c r="BX434" i="1"/>
  <c r="BX435" i="1"/>
  <c r="BY435" i="1" s="1"/>
  <c r="BX436" i="1"/>
  <c r="BY436" i="1" s="1"/>
  <c r="BX437" i="1"/>
  <c r="BX438" i="1"/>
  <c r="BX439" i="1"/>
  <c r="BY439" i="1" s="1"/>
  <c r="BX440" i="1"/>
  <c r="BX441" i="1"/>
  <c r="BX442" i="1"/>
  <c r="BX443" i="1"/>
  <c r="BX444" i="1"/>
  <c r="BY444" i="1" s="1"/>
  <c r="BX445" i="1"/>
  <c r="BX446" i="1"/>
  <c r="BX447" i="1"/>
  <c r="BX448" i="1"/>
  <c r="BX449" i="1"/>
  <c r="BY449" i="1" s="1"/>
  <c r="BX450" i="1"/>
  <c r="BY450" i="1" s="1"/>
  <c r="BX451" i="1"/>
  <c r="BX452" i="1"/>
  <c r="BX453" i="1"/>
  <c r="BY453" i="1" s="1"/>
  <c r="BX454" i="1"/>
  <c r="BX455" i="1"/>
  <c r="BY455" i="1" s="1"/>
  <c r="BX456" i="1"/>
  <c r="BX457" i="1"/>
  <c r="BX458" i="1"/>
  <c r="BX459" i="1"/>
  <c r="BX460" i="1"/>
  <c r="BY460" i="1" s="1"/>
  <c r="BX461" i="1"/>
  <c r="BX462" i="1"/>
  <c r="BY462" i="1" s="1"/>
  <c r="BX463" i="1"/>
  <c r="BY463" i="1" s="1"/>
  <c r="BX464" i="1"/>
  <c r="BY464" i="1" s="1"/>
  <c r="BX465" i="1"/>
  <c r="BX466" i="1"/>
  <c r="BX467" i="1"/>
  <c r="BX468" i="1"/>
  <c r="BX469" i="1"/>
  <c r="BX470" i="1"/>
  <c r="BY470" i="1" s="1"/>
  <c r="BX471" i="1"/>
  <c r="BX472" i="1"/>
  <c r="BY472" i="1" s="1"/>
  <c r="BX473" i="1"/>
  <c r="BX474" i="1"/>
  <c r="BY474" i="1" s="1"/>
  <c r="BX475" i="1"/>
  <c r="BY475" i="1" s="1"/>
  <c r="BX476" i="1"/>
  <c r="BX477" i="1"/>
  <c r="BX478" i="1"/>
  <c r="BY478" i="1" s="1"/>
  <c r="BX479" i="1"/>
  <c r="BX480" i="1"/>
  <c r="BY480" i="1" s="1"/>
  <c r="BX481" i="1"/>
  <c r="BX482" i="1"/>
  <c r="BX483" i="1"/>
  <c r="BX484" i="1"/>
  <c r="BX485" i="1"/>
  <c r="BX486" i="1"/>
  <c r="BX487" i="1"/>
  <c r="BY487" i="1" s="1"/>
  <c r="BX488" i="1"/>
  <c r="BX489" i="1"/>
  <c r="BX490" i="1"/>
  <c r="BX491" i="1"/>
  <c r="BX492" i="1"/>
  <c r="BY492" i="1" s="1"/>
  <c r="BX493" i="1"/>
  <c r="BY493" i="1" s="1"/>
  <c r="BX494" i="1"/>
  <c r="BY494" i="1" s="1"/>
  <c r="BX495" i="1"/>
  <c r="BX496" i="1"/>
  <c r="BX497" i="1"/>
  <c r="BX498" i="1"/>
  <c r="BX499" i="1"/>
  <c r="BY499" i="1" s="1"/>
  <c r="BX500" i="1"/>
  <c r="BX501" i="1"/>
  <c r="BX502" i="1"/>
  <c r="BY502" i="1" s="1"/>
  <c r="BX503" i="1"/>
  <c r="BY503" i="1" s="1"/>
  <c r="BX4" i="1"/>
  <c r="BY4" i="1" s="1"/>
  <c r="C6" i="4" a="1"/>
  <c r="B6" i="4" a="1"/>
  <c r="C23" i="4" l="1"/>
  <c r="D19" i="4"/>
  <c r="C19" i="4"/>
  <c r="C18" i="4"/>
  <c r="CF6" i="1"/>
  <c r="BY6" i="1"/>
  <c r="CF8" i="1"/>
  <c r="BY8" i="1"/>
  <c r="CF9" i="1"/>
  <c r="BY9" i="1"/>
  <c r="CF11" i="1"/>
  <c r="BY11" i="1"/>
  <c r="CF12" i="1"/>
  <c r="BY12" i="1"/>
  <c r="CF13" i="1"/>
  <c r="BY13" i="1"/>
  <c r="CF14" i="1"/>
  <c r="BY14" i="1"/>
  <c r="CF15" i="1"/>
  <c r="BY15" i="1"/>
  <c r="CF16" i="1"/>
  <c r="BY16" i="1"/>
  <c r="CF17" i="1"/>
  <c r="BY17" i="1"/>
  <c r="CF18" i="1"/>
  <c r="BY18" i="1"/>
  <c r="CF19" i="1"/>
  <c r="BY19" i="1"/>
  <c r="CF20" i="1"/>
  <c r="BY20" i="1"/>
  <c r="CF22" i="1"/>
  <c r="BY22" i="1"/>
  <c r="CF23" i="1"/>
  <c r="BY23" i="1"/>
  <c r="CF24" i="1"/>
  <c r="BY24" i="1"/>
  <c r="CF25" i="1"/>
  <c r="BY25" i="1"/>
  <c r="CF27" i="1"/>
  <c r="BY27" i="1"/>
  <c r="CF28" i="1"/>
  <c r="BY28" i="1"/>
  <c r="CF29" i="1"/>
  <c r="BY29" i="1"/>
  <c r="CF30" i="1"/>
  <c r="BY30" i="1"/>
  <c r="CF31" i="1"/>
  <c r="BY31" i="1"/>
  <c r="CF35" i="1"/>
  <c r="BY35" i="1"/>
  <c r="CF36" i="1"/>
  <c r="BY36" i="1"/>
  <c r="CF37" i="1"/>
  <c r="BY37" i="1"/>
  <c r="CF38" i="1"/>
  <c r="BY38" i="1"/>
  <c r="CF39" i="1"/>
  <c r="BY39" i="1"/>
  <c r="CF40" i="1"/>
  <c r="BY40" i="1"/>
  <c r="CF41" i="1"/>
  <c r="BY41" i="1"/>
  <c r="CF42" i="1"/>
  <c r="BY42" i="1"/>
  <c r="CF45" i="1"/>
  <c r="BY45" i="1"/>
  <c r="CF46" i="1"/>
  <c r="BY46" i="1"/>
  <c r="CF47" i="1"/>
  <c r="BY47" i="1"/>
  <c r="CF48" i="1"/>
  <c r="BY48" i="1"/>
  <c r="CF49" i="1"/>
  <c r="BY49" i="1"/>
  <c r="CF50" i="1"/>
  <c r="BY50" i="1"/>
  <c r="CF51" i="1"/>
  <c r="BY51" i="1"/>
  <c r="CF52" i="1"/>
  <c r="BY52" i="1"/>
  <c r="CF53" i="1"/>
  <c r="BY53" i="1"/>
  <c r="CF55" i="1"/>
  <c r="BY55" i="1"/>
  <c r="CF58" i="1"/>
  <c r="BY58" i="1"/>
  <c r="CF59" i="1"/>
  <c r="BY59" i="1"/>
  <c r="CF60" i="1"/>
  <c r="BY60" i="1"/>
  <c r="CF63" i="1"/>
  <c r="BY63" i="1"/>
  <c r="CF64" i="1"/>
  <c r="BY64" i="1"/>
  <c r="CF65" i="1"/>
  <c r="BY65" i="1"/>
  <c r="CF66" i="1"/>
  <c r="BY66" i="1"/>
  <c r="CF69" i="1"/>
  <c r="BY69" i="1"/>
  <c r="CF70" i="1"/>
  <c r="BY70" i="1"/>
  <c r="CF74" i="1"/>
  <c r="BY74" i="1"/>
  <c r="CF76" i="1"/>
  <c r="BY76" i="1"/>
  <c r="CF77" i="1"/>
  <c r="BY77" i="1"/>
  <c r="CF79" i="1"/>
  <c r="BY79" i="1"/>
  <c r="CF80" i="1"/>
  <c r="BY80" i="1"/>
  <c r="CF81" i="1"/>
  <c r="BY81" i="1"/>
  <c r="CF82" i="1"/>
  <c r="BY82" i="1"/>
  <c r="CF83" i="1"/>
  <c r="BY83" i="1"/>
  <c r="CF85" i="1"/>
  <c r="BY85" i="1"/>
  <c r="CF86" i="1"/>
  <c r="BY86" i="1"/>
  <c r="CF88" i="1"/>
  <c r="BY88" i="1"/>
  <c r="CF89" i="1"/>
  <c r="BY89" i="1"/>
  <c r="CF90" i="1"/>
  <c r="BY90" i="1"/>
  <c r="CF92" i="1"/>
  <c r="BY92" i="1"/>
  <c r="CF93" i="1"/>
  <c r="BY93" i="1"/>
  <c r="CF94" i="1"/>
  <c r="BY94" i="1"/>
  <c r="CF95" i="1"/>
  <c r="BY95" i="1"/>
  <c r="CF96" i="1"/>
  <c r="BY96" i="1"/>
  <c r="CF97" i="1"/>
  <c r="BY97" i="1"/>
  <c r="CF98" i="1"/>
  <c r="BY98" i="1"/>
  <c r="CF99" i="1"/>
  <c r="BY99" i="1"/>
  <c r="CF100" i="1"/>
  <c r="BY100" i="1"/>
  <c r="CF102" i="1"/>
  <c r="BY102" i="1"/>
  <c r="CF103" i="1"/>
  <c r="BY103" i="1"/>
  <c r="CF104" i="1"/>
  <c r="BY104" i="1"/>
  <c r="CF105" i="1"/>
  <c r="BY105" i="1"/>
  <c r="CF106" i="1"/>
  <c r="BY106" i="1"/>
  <c r="CF107" i="1"/>
  <c r="BY107" i="1"/>
  <c r="CF108" i="1"/>
  <c r="BY108" i="1"/>
  <c r="CF109" i="1"/>
  <c r="BY109" i="1"/>
  <c r="CF111" i="1"/>
  <c r="BY111" i="1"/>
  <c r="CF112" i="1"/>
  <c r="BY112" i="1"/>
  <c r="CF113" i="1"/>
  <c r="BY113" i="1"/>
  <c r="CF117" i="1"/>
  <c r="BY117" i="1"/>
  <c r="CF118" i="1"/>
  <c r="BY118" i="1"/>
  <c r="CF120" i="1"/>
  <c r="BY120" i="1"/>
  <c r="CF123" i="1"/>
  <c r="BY123" i="1"/>
  <c r="CF124" i="1"/>
  <c r="BY124" i="1"/>
  <c r="CF128" i="1"/>
  <c r="BY128" i="1"/>
  <c r="CF133" i="1"/>
  <c r="BY133" i="1"/>
  <c r="CF134" i="1"/>
  <c r="BY134" i="1"/>
  <c r="CF135" i="1"/>
  <c r="BY135" i="1"/>
  <c r="CF136" i="1"/>
  <c r="BY136" i="1"/>
  <c r="CF137" i="1"/>
  <c r="BY137" i="1"/>
  <c r="CF138" i="1"/>
  <c r="BY138" i="1"/>
  <c r="CF140" i="1"/>
  <c r="BY140" i="1"/>
  <c r="CF142" i="1"/>
  <c r="BY142" i="1"/>
  <c r="CF143" i="1"/>
  <c r="BY143" i="1"/>
  <c r="CF144" i="1"/>
  <c r="BY144" i="1"/>
  <c r="CF145" i="1"/>
  <c r="BY145" i="1"/>
  <c r="CF147" i="1"/>
  <c r="BY147" i="1"/>
  <c r="CF148" i="1"/>
  <c r="BY148" i="1"/>
  <c r="CF151" i="1"/>
  <c r="BY151" i="1"/>
  <c r="CF153" i="1"/>
  <c r="BY153" i="1"/>
  <c r="CF154" i="1"/>
  <c r="BY154" i="1"/>
  <c r="CF157" i="1"/>
  <c r="BY157" i="1"/>
  <c r="CF159" i="1"/>
  <c r="BY159" i="1"/>
  <c r="CF160" i="1"/>
  <c r="BY160" i="1"/>
  <c r="CF161" i="1"/>
  <c r="BY161" i="1"/>
  <c r="CF163" i="1"/>
  <c r="BY163" i="1"/>
  <c r="CF165" i="1"/>
  <c r="BY165" i="1"/>
  <c r="CF167" i="1"/>
  <c r="BY167" i="1"/>
  <c r="CF168" i="1"/>
  <c r="BY168" i="1"/>
  <c r="CF170" i="1"/>
  <c r="BY170" i="1"/>
  <c r="CF171" i="1"/>
  <c r="BY171" i="1"/>
  <c r="CF175" i="1"/>
  <c r="BY175" i="1"/>
  <c r="CF177" i="1"/>
  <c r="BY177" i="1"/>
  <c r="CF178" i="1"/>
  <c r="BY178" i="1"/>
  <c r="CF179" i="1"/>
  <c r="BY179" i="1"/>
  <c r="CF181" i="1"/>
  <c r="BY181" i="1"/>
  <c r="CF182" i="1"/>
  <c r="BY182" i="1"/>
  <c r="CF184" i="1"/>
  <c r="BY184" i="1"/>
  <c r="CF186" i="1"/>
  <c r="BY186" i="1"/>
  <c r="CF190" i="1"/>
  <c r="BY190" i="1"/>
  <c r="CF192" i="1"/>
  <c r="BY192" i="1"/>
  <c r="CF193" i="1"/>
  <c r="BY193" i="1"/>
  <c r="CF194" i="1"/>
  <c r="BY194" i="1"/>
  <c r="CF196" i="1"/>
  <c r="BY196" i="1"/>
  <c r="CF197" i="1"/>
  <c r="BY197" i="1"/>
  <c r="CF198" i="1"/>
  <c r="BY198" i="1"/>
  <c r="CF201" i="1"/>
  <c r="BY201" i="1"/>
  <c r="CF202" i="1"/>
  <c r="BY202" i="1"/>
  <c r="CF203" i="1"/>
  <c r="BY203" i="1"/>
  <c r="CF204" i="1"/>
  <c r="BY204" i="1"/>
  <c r="CF207" i="1"/>
  <c r="BY207" i="1"/>
  <c r="CF208" i="1"/>
  <c r="BY208" i="1"/>
  <c r="CF212" i="1"/>
  <c r="BY212" i="1"/>
  <c r="CF213" i="1"/>
  <c r="BY213" i="1"/>
  <c r="CF214" i="1"/>
  <c r="BY214" i="1"/>
  <c r="CF219" i="1"/>
  <c r="BY219" i="1"/>
  <c r="CF220" i="1"/>
  <c r="BY220" i="1"/>
  <c r="CF222" i="1"/>
  <c r="BY222" i="1"/>
  <c r="CF223" i="1"/>
  <c r="BY223" i="1"/>
  <c r="CF224" i="1"/>
  <c r="BY224" i="1"/>
  <c r="CF227" i="1"/>
  <c r="BY227" i="1"/>
  <c r="CF229" i="1"/>
  <c r="BY229" i="1"/>
  <c r="CF230" i="1"/>
  <c r="BY230" i="1"/>
  <c r="CF234" i="1"/>
  <c r="BY234" i="1"/>
  <c r="CF236" i="1"/>
  <c r="BY236" i="1"/>
  <c r="CF237" i="1"/>
  <c r="BY237" i="1"/>
  <c r="CF240" i="1"/>
  <c r="BY240" i="1"/>
  <c r="CF242" i="1"/>
  <c r="BY242" i="1"/>
  <c r="CF243" i="1"/>
  <c r="BY243" i="1"/>
  <c r="CF244" i="1"/>
  <c r="BY244" i="1"/>
  <c r="CF246" i="1"/>
  <c r="BY246" i="1"/>
  <c r="CF250" i="1"/>
  <c r="BY250" i="1"/>
  <c r="CF251" i="1"/>
  <c r="BY251" i="1"/>
  <c r="CF252" i="1"/>
  <c r="BY252" i="1"/>
  <c r="CF253" i="1"/>
  <c r="BY253" i="1"/>
  <c r="CF255" i="1"/>
  <c r="BY255" i="1"/>
  <c r="CF258" i="1"/>
  <c r="BY258" i="1"/>
  <c r="CF259" i="1"/>
  <c r="BY259" i="1"/>
  <c r="CF260" i="1"/>
  <c r="BY260" i="1"/>
  <c r="CF261" i="1"/>
  <c r="BY261" i="1"/>
  <c r="CF262" i="1"/>
  <c r="BY262" i="1"/>
  <c r="CF263" i="1"/>
  <c r="BY263" i="1"/>
  <c r="CF264" i="1"/>
  <c r="BY264" i="1"/>
  <c r="CF267" i="1"/>
  <c r="BY267" i="1"/>
  <c r="CF268" i="1"/>
  <c r="BY268" i="1"/>
  <c r="CF269" i="1"/>
  <c r="BY269" i="1"/>
  <c r="CF272" i="1"/>
  <c r="BY272" i="1"/>
  <c r="CF274" i="1"/>
  <c r="BY274" i="1"/>
  <c r="CF275" i="1"/>
  <c r="BY275" i="1"/>
  <c r="CF280" i="1"/>
  <c r="BY280" i="1"/>
  <c r="CF282" i="1"/>
  <c r="BY282" i="1"/>
  <c r="CF285" i="1"/>
  <c r="BY285" i="1"/>
  <c r="CF287" i="1"/>
  <c r="BY287" i="1"/>
  <c r="CF288" i="1"/>
  <c r="BY288" i="1"/>
  <c r="CF290" i="1"/>
  <c r="BY290" i="1"/>
  <c r="CF291" i="1"/>
  <c r="BY291" i="1"/>
  <c r="CF293" i="1"/>
  <c r="BY293" i="1"/>
  <c r="CF296" i="1"/>
  <c r="BY296" i="1"/>
  <c r="CF298" i="1"/>
  <c r="BY298" i="1"/>
  <c r="CF301" i="1"/>
  <c r="BY301" i="1"/>
  <c r="CF302" i="1"/>
  <c r="BY302" i="1"/>
  <c r="CF304" i="1"/>
  <c r="BY304" i="1"/>
  <c r="CF305" i="1"/>
  <c r="BY305" i="1"/>
  <c r="CF309" i="1"/>
  <c r="BY309" i="1"/>
  <c r="CF310" i="1"/>
  <c r="BY310" i="1"/>
  <c r="CF313" i="1"/>
  <c r="BY313" i="1"/>
  <c r="CF315" i="1"/>
  <c r="BY315" i="1"/>
  <c r="CF319" i="1"/>
  <c r="BY319" i="1"/>
  <c r="CF320" i="1"/>
  <c r="BY320" i="1"/>
  <c r="CF321" i="1"/>
  <c r="BY321" i="1"/>
  <c r="CF322" i="1"/>
  <c r="BY322" i="1"/>
  <c r="CF324" i="1"/>
  <c r="BY324" i="1"/>
  <c r="CF326" i="1"/>
  <c r="BY326" i="1"/>
  <c r="CF327" i="1"/>
  <c r="BY327" i="1"/>
  <c r="CF328" i="1"/>
  <c r="BY328" i="1"/>
  <c r="CF329" i="1"/>
  <c r="BY329" i="1"/>
  <c r="CF331" i="1"/>
  <c r="BY331" i="1"/>
  <c r="CF332" i="1"/>
  <c r="BY332" i="1"/>
  <c r="CF334" i="1"/>
  <c r="BY334" i="1"/>
  <c r="CF335" i="1"/>
  <c r="BY335" i="1"/>
  <c r="CF336" i="1"/>
  <c r="BY336" i="1"/>
  <c r="CF338" i="1"/>
  <c r="BY338" i="1"/>
  <c r="CF344" i="1"/>
  <c r="BY344" i="1"/>
  <c r="CF351" i="1"/>
  <c r="BY351" i="1"/>
  <c r="CF353" i="1"/>
  <c r="BY353" i="1"/>
  <c r="CF358" i="1"/>
  <c r="BY358" i="1"/>
  <c r="CF360" i="1"/>
  <c r="BY360" i="1"/>
  <c r="CF363" i="1"/>
  <c r="BY363" i="1"/>
  <c r="CF364" i="1"/>
  <c r="BY364" i="1"/>
  <c r="CF366" i="1"/>
  <c r="BY366" i="1"/>
  <c r="CF371" i="1"/>
  <c r="BY371" i="1"/>
  <c r="CF373" i="1"/>
  <c r="BY373" i="1"/>
  <c r="CF375" i="1"/>
  <c r="BY375" i="1"/>
  <c r="CF377" i="1"/>
  <c r="BY377" i="1"/>
  <c r="CF378" i="1"/>
  <c r="BY378" i="1"/>
  <c r="CF379" i="1"/>
  <c r="BY379" i="1"/>
  <c r="CF383" i="1"/>
  <c r="BY383" i="1"/>
  <c r="CF384" i="1"/>
  <c r="BY384" i="1"/>
  <c r="CF386" i="1"/>
  <c r="BY386" i="1"/>
  <c r="CF387" i="1"/>
  <c r="BY387" i="1"/>
  <c r="CF389" i="1"/>
  <c r="BY389" i="1"/>
  <c r="CF390" i="1"/>
  <c r="BY390" i="1"/>
  <c r="CF391" i="1"/>
  <c r="BY391" i="1"/>
  <c r="CF394" i="1"/>
  <c r="BY394" i="1"/>
  <c r="CF395" i="1"/>
  <c r="BY395" i="1"/>
  <c r="CF396" i="1"/>
  <c r="BY396" i="1"/>
  <c r="CF404" i="1"/>
  <c r="BY404" i="1"/>
  <c r="CF407" i="1"/>
  <c r="BY407" i="1"/>
  <c r="CF408" i="1"/>
  <c r="BY408" i="1"/>
  <c r="CF410" i="1"/>
  <c r="BY410" i="1"/>
  <c r="CF412" i="1"/>
  <c r="BY412" i="1"/>
  <c r="CF413" i="1"/>
  <c r="BY413" i="1"/>
  <c r="CF417" i="1"/>
  <c r="BY417" i="1"/>
  <c r="CF420" i="1"/>
  <c r="BY420" i="1"/>
  <c r="CF423" i="1"/>
  <c r="BY423" i="1"/>
  <c r="CF427" i="1"/>
  <c r="BY427" i="1"/>
  <c r="CF428" i="1"/>
  <c r="BY428" i="1"/>
  <c r="CF430" i="1"/>
  <c r="BY430" i="1"/>
  <c r="CF431" i="1"/>
  <c r="BY431" i="1"/>
  <c r="CF432" i="1"/>
  <c r="BY432" i="1"/>
  <c r="CF433" i="1"/>
  <c r="BY433" i="1"/>
  <c r="CF434" i="1"/>
  <c r="BY434" i="1"/>
  <c r="CF437" i="1"/>
  <c r="BY437" i="1"/>
  <c r="CF438" i="1"/>
  <c r="BY438" i="1"/>
  <c r="CF440" i="1"/>
  <c r="BY440" i="1"/>
  <c r="CF441" i="1"/>
  <c r="BY441" i="1"/>
  <c r="CF442" i="1"/>
  <c r="BY442" i="1"/>
  <c r="CF443" i="1"/>
  <c r="BY443" i="1"/>
  <c r="CF445" i="1"/>
  <c r="BY445" i="1"/>
  <c r="CF446" i="1"/>
  <c r="BY446" i="1"/>
  <c r="CF447" i="1"/>
  <c r="BY447" i="1"/>
  <c r="CF448" i="1"/>
  <c r="BY448" i="1"/>
  <c r="CF451" i="1"/>
  <c r="BY451" i="1"/>
  <c r="CF452" i="1"/>
  <c r="BY452" i="1"/>
  <c r="CF454" i="1"/>
  <c r="BY454" i="1"/>
  <c r="CF456" i="1"/>
  <c r="BY456" i="1"/>
  <c r="CF457" i="1"/>
  <c r="BY457" i="1"/>
  <c r="CF458" i="1"/>
  <c r="BY458" i="1"/>
  <c r="CF459" i="1"/>
  <c r="BY459" i="1"/>
  <c r="CF461" i="1"/>
  <c r="BY461" i="1"/>
  <c r="CF465" i="1"/>
  <c r="BY465" i="1"/>
  <c r="CF466" i="1"/>
  <c r="BY466" i="1"/>
  <c r="CF467" i="1"/>
  <c r="BY467" i="1"/>
  <c r="CF468" i="1"/>
  <c r="BY468" i="1"/>
  <c r="CF469" i="1"/>
  <c r="BY469" i="1"/>
  <c r="CF471" i="1"/>
  <c r="BY471" i="1"/>
  <c r="CF473" i="1"/>
  <c r="BY473" i="1"/>
  <c r="CF476" i="1"/>
  <c r="BY476" i="1"/>
  <c r="CF477" i="1"/>
  <c r="BY477" i="1"/>
  <c r="CF479" i="1"/>
  <c r="BY479" i="1"/>
  <c r="CF481" i="1"/>
  <c r="BY481" i="1"/>
  <c r="CF482" i="1"/>
  <c r="BY482" i="1"/>
  <c r="CF483" i="1"/>
  <c r="BY483" i="1"/>
  <c r="CF484" i="1"/>
  <c r="BY484" i="1"/>
  <c r="CF485" i="1"/>
  <c r="BY485" i="1"/>
  <c r="CF486" i="1"/>
  <c r="BY486" i="1"/>
  <c r="CF488" i="1"/>
  <c r="BY488" i="1"/>
  <c r="CF489" i="1"/>
  <c r="BY489" i="1"/>
  <c r="CF490" i="1"/>
  <c r="BY490" i="1"/>
  <c r="CF491" i="1"/>
  <c r="BY491" i="1"/>
  <c r="CF495" i="1"/>
  <c r="BY495" i="1"/>
  <c r="CF496" i="1"/>
  <c r="BY496" i="1"/>
  <c r="CF497" i="1"/>
  <c r="BY497" i="1"/>
  <c r="CF498" i="1"/>
  <c r="BY498" i="1"/>
  <c r="CF500" i="1"/>
  <c r="BY500" i="1"/>
  <c r="CF501" i="1"/>
  <c r="BY501" i="1"/>
  <c r="CF4" i="1"/>
  <c r="CF5" i="1"/>
  <c r="CF436" i="1"/>
  <c r="CF376" i="1"/>
  <c r="CF346" i="1"/>
  <c r="CF286" i="1"/>
  <c r="CF216" i="1"/>
  <c r="CF176" i="1"/>
  <c r="CF156" i="1"/>
  <c r="CF146" i="1"/>
  <c r="CF455" i="1"/>
  <c r="CF415" i="1"/>
  <c r="CF385" i="1"/>
  <c r="CF355" i="1"/>
  <c r="CF325" i="1"/>
  <c r="CF265" i="1"/>
  <c r="CF235" i="1"/>
  <c r="CF215" i="1"/>
  <c r="CF205" i="1"/>
  <c r="CF416" i="1"/>
  <c r="CF356" i="1"/>
  <c r="CF316" i="1"/>
  <c r="CF276" i="1"/>
  <c r="CF256" i="1"/>
  <c r="CF226" i="1"/>
  <c r="CF206" i="1"/>
  <c r="CF166" i="1"/>
  <c r="CF126" i="1"/>
  <c r="CF435" i="1"/>
  <c r="CF405" i="1"/>
  <c r="CF365" i="1"/>
  <c r="CF345" i="1"/>
  <c r="CF245" i="1"/>
  <c r="CF225" i="1"/>
  <c r="CF195" i="1"/>
  <c r="CF56" i="1"/>
  <c r="CF75" i="1"/>
  <c r="CF155" i="1"/>
  <c r="CF185" i="1"/>
  <c r="CF425" i="1"/>
  <c r="CF115" i="1"/>
  <c r="CF475" i="1"/>
  <c r="CF91" i="1"/>
  <c r="CF116" i="1"/>
  <c r="CF426" i="1"/>
  <c r="CF125" i="1"/>
  <c r="CF266" i="1"/>
  <c r="CF26" i="1"/>
  <c r="CF421" i="1"/>
  <c r="CF406" i="1"/>
  <c r="CF306" i="1"/>
  <c r="CF295" i="1"/>
  <c r="CF393" i="1"/>
  <c r="CF33" i="1"/>
  <c r="CF403" i="1"/>
  <c r="CF411" i="1"/>
  <c r="CF141" i="1"/>
  <c r="CF414" i="1"/>
  <c r="CF281" i="1"/>
  <c r="CF478" i="1"/>
  <c r="CF354" i="1"/>
  <c r="CF284" i="1"/>
  <c r="CF254" i="1"/>
  <c r="CF114" i="1"/>
  <c r="CF283" i="1"/>
  <c r="CF487" i="1"/>
  <c r="CF367" i="1"/>
  <c r="CF357" i="1"/>
  <c r="CF347" i="1"/>
  <c r="CF337" i="1"/>
  <c r="CF317" i="1"/>
  <c r="CF307" i="1"/>
  <c r="CF297" i="1"/>
  <c r="CF277" i="1"/>
  <c r="CF257" i="1"/>
  <c r="CF247" i="1"/>
  <c r="CF217" i="1"/>
  <c r="CF187" i="1"/>
  <c r="CF127" i="1"/>
  <c r="CF87" i="1"/>
  <c r="CF67" i="1"/>
  <c r="CF57" i="1"/>
  <c r="CF7" i="1"/>
  <c r="CF474" i="1"/>
  <c r="CF164" i="1"/>
  <c r="CF54" i="1"/>
  <c r="CF503" i="1"/>
  <c r="CF493" i="1"/>
  <c r="CF463" i="1"/>
  <c r="CF453" i="1"/>
  <c r="CF343" i="1"/>
  <c r="CF333" i="1"/>
  <c r="CF323" i="1"/>
  <c r="CF303" i="1"/>
  <c r="CF273" i="1"/>
  <c r="CF233" i="1"/>
  <c r="CF183" i="1"/>
  <c r="CF173" i="1"/>
  <c r="CF73" i="1"/>
  <c r="CF43" i="1"/>
  <c r="CF494" i="1"/>
  <c r="CF294" i="1"/>
  <c r="CF84" i="1"/>
  <c r="CF34" i="1"/>
  <c r="CF464" i="1"/>
  <c r="CF174" i="1"/>
  <c r="CF44" i="1"/>
  <c r="CF381" i="1"/>
  <c r="CF341" i="1"/>
  <c r="CF311" i="1"/>
  <c r="CF241" i="1"/>
  <c r="CF221" i="1"/>
  <c r="CF191" i="1"/>
  <c r="CF121" i="1"/>
  <c r="CF71" i="1"/>
  <c r="CF470" i="1"/>
  <c r="CF450" i="1"/>
  <c r="CF400" i="1"/>
  <c r="CF370" i="1"/>
  <c r="CF340" i="1"/>
  <c r="CF270" i="1"/>
  <c r="CF210" i="1"/>
  <c r="CF180" i="1"/>
  <c r="CF130" i="1"/>
  <c r="CF480" i="1"/>
  <c r="CF460" i="1"/>
  <c r="CF380" i="1"/>
  <c r="CF350" i="1"/>
  <c r="CF330" i="1"/>
  <c r="CF300" i="1"/>
  <c r="CF200" i="1"/>
  <c r="CF150" i="1"/>
  <c r="CF110" i="1"/>
  <c r="CF10" i="1"/>
  <c r="CF418" i="1"/>
  <c r="CF398" i="1"/>
  <c r="CF388" i="1"/>
  <c r="CF368" i="1"/>
  <c r="CF348" i="1"/>
  <c r="CF318" i="1"/>
  <c r="CF308" i="1"/>
  <c r="CF278" i="1"/>
  <c r="CF248" i="1"/>
  <c r="CF238" i="1"/>
  <c r="CF228" i="1"/>
  <c r="CF218" i="1"/>
  <c r="CF188" i="1"/>
  <c r="CF158" i="1"/>
  <c r="CF78" i="1"/>
  <c r="CF68" i="1"/>
  <c r="CF424" i="1"/>
  <c r="CF374" i="1"/>
  <c r="CF492" i="1"/>
  <c r="CF472" i="1"/>
  <c r="CF402" i="1"/>
  <c r="CF382" i="1"/>
  <c r="CF362" i="1"/>
  <c r="CF342" i="1"/>
  <c r="CF292" i="1"/>
  <c r="CF152" i="1"/>
  <c r="CF132" i="1"/>
  <c r="CF62" i="1"/>
  <c r="CF32" i="1"/>
  <c r="CF397" i="1"/>
  <c r="CF444" i="1"/>
  <c r="CF314" i="1"/>
  <c r="CF502" i="1"/>
  <c r="CF462" i="1"/>
  <c r="CF422" i="1"/>
  <c r="CF392" i="1"/>
  <c r="CF372" i="1"/>
  <c r="CF352" i="1"/>
  <c r="CF312" i="1"/>
  <c r="CF232" i="1"/>
  <c r="CF172" i="1"/>
  <c r="CF162" i="1"/>
  <c r="CF122" i="1"/>
  <c r="CF72" i="1"/>
  <c r="CF401" i="1"/>
  <c r="CF361" i="1"/>
  <c r="CF271" i="1"/>
  <c r="CF231" i="1"/>
  <c r="CF211" i="1"/>
  <c r="CF131" i="1"/>
  <c r="CF101" i="1"/>
  <c r="CF61" i="1"/>
  <c r="CF21" i="1"/>
  <c r="CF499" i="1"/>
  <c r="CF449" i="1"/>
  <c r="CF439" i="1"/>
  <c r="CF429" i="1"/>
  <c r="CF419" i="1"/>
  <c r="CF409" i="1"/>
  <c r="CF399" i="1"/>
  <c r="CF369" i="1"/>
  <c r="CF359" i="1"/>
  <c r="CF349" i="1"/>
  <c r="CF339" i="1"/>
  <c r="CF299" i="1"/>
  <c r="CF289" i="1"/>
  <c r="CF279" i="1"/>
  <c r="CF249" i="1"/>
  <c r="CF239" i="1"/>
  <c r="CF209" i="1"/>
  <c r="CF199" i="1"/>
  <c r="CF189" i="1"/>
  <c r="CF169" i="1"/>
  <c r="CF149" i="1"/>
  <c r="CF139" i="1"/>
  <c r="CF129" i="1"/>
  <c r="CF119" i="1"/>
  <c r="BR5" i="1"/>
  <c r="BR6" i="1"/>
  <c r="BR7" i="1"/>
  <c r="BR8" i="1"/>
  <c r="BR9" i="1"/>
  <c r="BR10" i="1"/>
  <c r="BR11" i="1"/>
  <c r="BR12" i="1"/>
  <c r="BR13" i="1"/>
  <c r="BR14" i="1"/>
  <c r="BR15" i="1"/>
  <c r="BR16" i="1"/>
  <c r="BR17" i="1"/>
  <c r="BR18" i="1"/>
  <c r="BR19" i="1"/>
  <c r="BR20" i="1"/>
  <c r="BR21" i="1"/>
  <c r="BR22" i="1"/>
  <c r="BR23" i="1"/>
  <c r="BR24" i="1"/>
  <c r="BR25" i="1"/>
  <c r="BR26" i="1"/>
  <c r="BR27" i="1"/>
  <c r="BR28" i="1"/>
  <c r="BR29" i="1"/>
  <c r="BR30" i="1"/>
  <c r="BR31" i="1"/>
  <c r="BR32" i="1"/>
  <c r="BR33" i="1"/>
  <c r="BR34" i="1"/>
  <c r="BR35" i="1"/>
  <c r="BR36" i="1"/>
  <c r="BR37" i="1"/>
  <c r="BR38" i="1"/>
  <c r="BR39" i="1"/>
  <c r="BR40" i="1"/>
  <c r="BR41" i="1"/>
  <c r="BR42" i="1"/>
  <c r="BR43" i="1"/>
  <c r="BR44" i="1"/>
  <c r="BR45" i="1"/>
  <c r="BR46" i="1"/>
  <c r="BR47" i="1"/>
  <c r="BR48" i="1"/>
  <c r="BR49" i="1"/>
  <c r="BR50" i="1"/>
  <c r="BR51" i="1"/>
  <c r="BR52" i="1"/>
  <c r="BR53" i="1"/>
  <c r="BR54" i="1"/>
  <c r="BR55" i="1"/>
  <c r="BR56" i="1"/>
  <c r="BR57" i="1"/>
  <c r="BR58" i="1"/>
  <c r="BR59" i="1"/>
  <c r="BR60" i="1"/>
  <c r="BR61" i="1"/>
  <c r="BR62" i="1"/>
  <c r="BR63" i="1"/>
  <c r="BR64" i="1"/>
  <c r="BR65" i="1"/>
  <c r="BR66" i="1"/>
  <c r="BR67" i="1"/>
  <c r="BR68" i="1"/>
  <c r="BR69" i="1"/>
  <c r="BR70" i="1"/>
  <c r="BR71" i="1"/>
  <c r="BR72" i="1"/>
  <c r="BR73" i="1"/>
  <c r="BR74" i="1"/>
  <c r="BR75" i="1"/>
  <c r="BR76" i="1"/>
  <c r="BR77" i="1"/>
  <c r="BR78" i="1"/>
  <c r="BR79" i="1"/>
  <c r="BR80" i="1"/>
  <c r="BR81" i="1"/>
  <c r="BR82" i="1"/>
  <c r="BR83" i="1"/>
  <c r="BR84" i="1"/>
  <c r="BR85" i="1"/>
  <c r="BR86" i="1"/>
  <c r="BR87" i="1"/>
  <c r="BR88" i="1"/>
  <c r="BR89" i="1"/>
  <c r="BR90" i="1"/>
  <c r="BR91" i="1"/>
  <c r="BR92" i="1"/>
  <c r="BR93" i="1"/>
  <c r="BR94" i="1"/>
  <c r="BR95" i="1"/>
  <c r="BR96" i="1"/>
  <c r="BR97" i="1"/>
  <c r="BR98" i="1"/>
  <c r="BR99" i="1"/>
  <c r="BR100" i="1"/>
  <c r="BR101" i="1"/>
  <c r="BR102" i="1"/>
  <c r="BR103" i="1"/>
  <c r="BR104" i="1"/>
  <c r="BR105" i="1"/>
  <c r="BR106" i="1"/>
  <c r="BR107" i="1"/>
  <c r="BR108" i="1"/>
  <c r="BR109" i="1"/>
  <c r="BR110" i="1"/>
  <c r="BR111" i="1"/>
  <c r="BR112" i="1"/>
  <c r="BR113" i="1"/>
  <c r="BR114" i="1"/>
  <c r="BR115" i="1"/>
  <c r="BR116" i="1"/>
  <c r="BR117" i="1"/>
  <c r="BR118" i="1"/>
  <c r="BR119" i="1"/>
  <c r="BR120" i="1"/>
  <c r="BR121" i="1"/>
  <c r="BR122" i="1"/>
  <c r="BR123" i="1"/>
  <c r="BR124" i="1"/>
  <c r="BR125" i="1"/>
  <c r="BR126" i="1"/>
  <c r="BR127" i="1"/>
  <c r="BR128" i="1"/>
  <c r="BR129" i="1"/>
  <c r="BR130" i="1"/>
  <c r="BR131" i="1"/>
  <c r="BR132" i="1"/>
  <c r="BR133" i="1"/>
  <c r="BR134" i="1"/>
  <c r="BR135" i="1"/>
  <c r="BR136" i="1"/>
  <c r="BR137" i="1"/>
  <c r="BR138" i="1"/>
  <c r="BR139" i="1"/>
  <c r="BR140" i="1"/>
  <c r="BR141" i="1"/>
  <c r="BR142" i="1"/>
  <c r="BR143" i="1"/>
  <c r="BR144" i="1"/>
  <c r="BR145" i="1"/>
  <c r="BR146" i="1"/>
  <c r="BR147" i="1"/>
  <c r="BR148" i="1"/>
  <c r="BR149" i="1"/>
  <c r="BR150" i="1"/>
  <c r="BR151" i="1"/>
  <c r="BR152" i="1"/>
  <c r="BR153" i="1"/>
  <c r="BR154" i="1"/>
  <c r="BR155" i="1"/>
  <c r="BR156" i="1"/>
  <c r="BR157" i="1"/>
  <c r="BR158" i="1"/>
  <c r="BR159" i="1"/>
  <c r="BR160" i="1"/>
  <c r="BR161" i="1"/>
  <c r="BR162" i="1"/>
  <c r="BR163" i="1"/>
  <c r="BR164" i="1"/>
  <c r="BR165" i="1"/>
  <c r="BR166" i="1"/>
  <c r="BR167" i="1"/>
  <c r="BR168" i="1"/>
  <c r="BR169" i="1"/>
  <c r="BR170" i="1"/>
  <c r="BR171" i="1"/>
  <c r="BR172" i="1"/>
  <c r="BR173" i="1"/>
  <c r="BR174" i="1"/>
  <c r="BR175" i="1"/>
  <c r="BR176" i="1"/>
  <c r="BR177" i="1"/>
  <c r="BR178" i="1"/>
  <c r="BR179" i="1"/>
  <c r="BR180" i="1"/>
  <c r="BR181" i="1"/>
  <c r="BR182" i="1"/>
  <c r="BR183" i="1"/>
  <c r="BR184" i="1"/>
  <c r="BR185" i="1"/>
  <c r="BR186" i="1"/>
  <c r="BR187" i="1"/>
  <c r="BR188" i="1"/>
  <c r="BR189" i="1"/>
  <c r="BR190" i="1"/>
  <c r="BR191" i="1"/>
  <c r="BR192" i="1"/>
  <c r="BR193" i="1"/>
  <c r="BR194" i="1"/>
  <c r="BR195" i="1"/>
  <c r="BR196" i="1"/>
  <c r="BR197" i="1"/>
  <c r="BR198" i="1"/>
  <c r="BR199" i="1"/>
  <c r="BR200" i="1"/>
  <c r="BR201" i="1"/>
  <c r="BR202" i="1"/>
  <c r="BR203" i="1"/>
  <c r="BR204" i="1"/>
  <c r="BR205" i="1"/>
  <c r="BR206" i="1"/>
  <c r="BR207" i="1"/>
  <c r="BR208" i="1"/>
  <c r="BR209" i="1"/>
  <c r="BR210" i="1"/>
  <c r="BR211" i="1"/>
  <c r="BR212" i="1"/>
  <c r="BR213" i="1"/>
  <c r="BR214" i="1"/>
  <c r="BR215" i="1"/>
  <c r="BR216" i="1"/>
  <c r="BR217" i="1"/>
  <c r="BR218" i="1"/>
  <c r="BR219" i="1"/>
  <c r="BR220" i="1"/>
  <c r="BR221" i="1"/>
  <c r="BR222" i="1"/>
  <c r="BR223" i="1"/>
  <c r="BR224" i="1"/>
  <c r="BR225" i="1"/>
  <c r="BR226" i="1"/>
  <c r="BR227" i="1"/>
  <c r="BR228" i="1"/>
  <c r="BR229" i="1"/>
  <c r="BR230" i="1"/>
  <c r="BR231" i="1"/>
  <c r="BR232" i="1"/>
  <c r="BR233" i="1"/>
  <c r="BR234" i="1"/>
  <c r="BR235" i="1"/>
  <c r="BR236" i="1"/>
  <c r="BR237" i="1"/>
  <c r="BR238" i="1"/>
  <c r="BR239" i="1"/>
  <c r="BR240" i="1"/>
  <c r="BR241" i="1"/>
  <c r="BR242" i="1"/>
  <c r="BR243" i="1"/>
  <c r="BR244" i="1"/>
  <c r="BR245" i="1"/>
  <c r="BR246" i="1"/>
  <c r="BR247" i="1"/>
  <c r="BR248" i="1"/>
  <c r="BR249" i="1"/>
  <c r="BR250" i="1"/>
  <c r="BR251" i="1"/>
  <c r="BR252" i="1"/>
  <c r="BR253" i="1"/>
  <c r="BR254" i="1"/>
  <c r="BR255" i="1"/>
  <c r="BR256" i="1"/>
  <c r="BR257" i="1"/>
  <c r="BR258" i="1"/>
  <c r="BR259" i="1"/>
  <c r="BR260" i="1"/>
  <c r="BR261" i="1"/>
  <c r="BR262" i="1"/>
  <c r="BR263" i="1"/>
  <c r="BR264" i="1"/>
  <c r="BR265" i="1"/>
  <c r="BR266" i="1"/>
  <c r="BR267" i="1"/>
  <c r="BR268" i="1"/>
  <c r="BR269" i="1"/>
  <c r="BR270" i="1"/>
  <c r="BR271" i="1"/>
  <c r="BR272" i="1"/>
  <c r="BR273" i="1"/>
  <c r="BR274" i="1"/>
  <c r="BR275" i="1"/>
  <c r="BR276" i="1"/>
  <c r="BR277" i="1"/>
  <c r="BR278" i="1"/>
  <c r="BR279" i="1"/>
  <c r="BR280" i="1"/>
  <c r="BR281" i="1"/>
  <c r="BR282" i="1"/>
  <c r="BR283" i="1"/>
  <c r="BR284" i="1"/>
  <c r="BR285" i="1"/>
  <c r="BR286" i="1"/>
  <c r="BR287" i="1"/>
  <c r="BR288" i="1"/>
  <c r="BR289" i="1"/>
  <c r="BR290" i="1"/>
  <c r="BR291" i="1"/>
  <c r="BR292" i="1"/>
  <c r="BR293" i="1"/>
  <c r="BR294" i="1"/>
  <c r="BR295" i="1"/>
  <c r="BR296" i="1"/>
  <c r="BR297" i="1"/>
  <c r="BR298" i="1"/>
  <c r="BR299" i="1"/>
  <c r="BR300" i="1"/>
  <c r="BR301" i="1"/>
  <c r="BR302" i="1"/>
  <c r="BR303" i="1"/>
  <c r="BR304" i="1"/>
  <c r="BR305" i="1"/>
  <c r="BR306" i="1"/>
  <c r="BR307" i="1"/>
  <c r="BR308" i="1"/>
  <c r="BR309" i="1"/>
  <c r="BR310" i="1"/>
  <c r="BR311" i="1"/>
  <c r="BR312" i="1"/>
  <c r="BR313" i="1"/>
  <c r="BR314" i="1"/>
  <c r="BR315" i="1"/>
  <c r="BR316" i="1"/>
  <c r="BR317" i="1"/>
  <c r="BR318" i="1"/>
  <c r="BR319" i="1"/>
  <c r="BR320" i="1"/>
  <c r="BR321" i="1"/>
  <c r="BR322" i="1"/>
  <c r="BR323" i="1"/>
  <c r="BR324" i="1"/>
  <c r="BR325" i="1"/>
  <c r="BR326" i="1"/>
  <c r="BR327" i="1"/>
  <c r="BR328" i="1"/>
  <c r="BR329" i="1"/>
  <c r="BR330" i="1"/>
  <c r="BR331" i="1"/>
  <c r="BR332" i="1"/>
  <c r="BR333" i="1"/>
  <c r="BR334" i="1"/>
  <c r="BR335" i="1"/>
  <c r="BR336" i="1"/>
  <c r="BR337" i="1"/>
  <c r="BR338" i="1"/>
  <c r="BR339" i="1"/>
  <c r="BR340" i="1"/>
  <c r="BR341" i="1"/>
  <c r="BR342" i="1"/>
  <c r="BR343" i="1"/>
  <c r="BR344" i="1"/>
  <c r="BR345" i="1"/>
  <c r="BR346" i="1"/>
  <c r="BR347" i="1"/>
  <c r="BR348" i="1"/>
  <c r="BR349" i="1"/>
  <c r="BR350" i="1"/>
  <c r="BR351" i="1"/>
  <c r="BR352" i="1"/>
  <c r="BR353" i="1"/>
  <c r="BR354" i="1"/>
  <c r="BR355" i="1"/>
  <c r="BR356" i="1"/>
  <c r="BR357" i="1"/>
  <c r="BR358" i="1"/>
  <c r="BR359" i="1"/>
  <c r="BR360" i="1"/>
  <c r="BR361" i="1"/>
  <c r="BR362" i="1"/>
  <c r="BR363" i="1"/>
  <c r="BR364" i="1"/>
  <c r="BR365" i="1"/>
  <c r="BR366" i="1"/>
  <c r="BR367" i="1"/>
  <c r="BR368" i="1"/>
  <c r="BR369" i="1"/>
  <c r="BR370" i="1"/>
  <c r="BR371" i="1"/>
  <c r="BR372" i="1"/>
  <c r="BR373" i="1"/>
  <c r="BR374" i="1"/>
  <c r="BR375" i="1"/>
  <c r="BR376" i="1"/>
  <c r="BR377" i="1"/>
  <c r="BR378" i="1"/>
  <c r="BR379" i="1"/>
  <c r="BR380" i="1"/>
  <c r="BR381" i="1"/>
  <c r="BR382" i="1"/>
  <c r="BR383" i="1"/>
  <c r="BR384" i="1"/>
  <c r="BR385" i="1"/>
  <c r="BR386" i="1"/>
  <c r="BR387" i="1"/>
  <c r="BR388" i="1"/>
  <c r="BR389" i="1"/>
  <c r="BR390" i="1"/>
  <c r="BR391" i="1"/>
  <c r="BR392" i="1"/>
  <c r="BR393" i="1"/>
  <c r="BR394" i="1"/>
  <c r="BR395" i="1"/>
  <c r="BR396" i="1"/>
  <c r="BR397" i="1"/>
  <c r="BR398" i="1"/>
  <c r="BR399" i="1"/>
  <c r="BR400" i="1"/>
  <c r="BR401" i="1"/>
  <c r="BR402" i="1"/>
  <c r="BR403" i="1"/>
  <c r="BR404" i="1"/>
  <c r="BR405" i="1"/>
  <c r="BR406" i="1"/>
  <c r="BR407" i="1"/>
  <c r="BR408" i="1"/>
  <c r="BR409" i="1"/>
  <c r="BR410" i="1"/>
  <c r="BR411" i="1"/>
  <c r="BR412" i="1"/>
  <c r="BR413" i="1"/>
  <c r="BR414" i="1"/>
  <c r="BR415" i="1"/>
  <c r="BR416" i="1"/>
  <c r="BR417" i="1"/>
  <c r="BR418" i="1"/>
  <c r="BR419" i="1"/>
  <c r="BR420" i="1"/>
  <c r="BR421" i="1"/>
  <c r="BR422" i="1"/>
  <c r="BR423" i="1"/>
  <c r="BR424" i="1"/>
  <c r="BR425" i="1"/>
  <c r="BR426" i="1"/>
  <c r="BR427" i="1"/>
  <c r="BR428" i="1"/>
  <c r="BR429" i="1"/>
  <c r="BR430" i="1"/>
  <c r="BR431" i="1"/>
  <c r="BR432" i="1"/>
  <c r="BR433" i="1"/>
  <c r="BR434" i="1"/>
  <c r="BR435" i="1"/>
  <c r="BR436" i="1"/>
  <c r="BR437" i="1"/>
  <c r="BR438" i="1"/>
  <c r="BR439" i="1"/>
  <c r="BR440" i="1"/>
  <c r="BR441" i="1"/>
  <c r="BR442" i="1"/>
  <c r="BR443" i="1"/>
  <c r="BR444" i="1"/>
  <c r="BR445" i="1"/>
  <c r="BR446" i="1"/>
  <c r="BR447" i="1"/>
  <c r="BR448" i="1"/>
  <c r="BR449" i="1"/>
  <c r="BR450" i="1"/>
  <c r="BR451" i="1"/>
  <c r="BR452" i="1"/>
  <c r="BR453" i="1"/>
  <c r="BR454" i="1"/>
  <c r="BR455" i="1"/>
  <c r="BR456" i="1"/>
  <c r="BR457" i="1"/>
  <c r="BR458" i="1"/>
  <c r="BR459" i="1"/>
  <c r="BR460" i="1"/>
  <c r="BR461" i="1"/>
  <c r="BR462" i="1"/>
  <c r="BR463" i="1"/>
  <c r="BR464" i="1"/>
  <c r="BR465" i="1"/>
  <c r="BR466" i="1"/>
  <c r="BR467" i="1"/>
  <c r="BR468" i="1"/>
  <c r="BR469" i="1"/>
  <c r="BR470" i="1"/>
  <c r="BR471" i="1"/>
  <c r="BR472" i="1"/>
  <c r="BR473" i="1"/>
  <c r="BR474" i="1"/>
  <c r="BR475" i="1"/>
  <c r="BR476" i="1"/>
  <c r="BR477" i="1"/>
  <c r="BR478" i="1"/>
  <c r="BR479" i="1"/>
  <c r="BR480" i="1"/>
  <c r="BR481" i="1"/>
  <c r="BR482" i="1"/>
  <c r="BR483" i="1"/>
  <c r="BR484" i="1"/>
  <c r="BR485" i="1"/>
  <c r="BR486" i="1"/>
  <c r="BR487" i="1"/>
  <c r="BR488" i="1"/>
  <c r="BR489" i="1"/>
  <c r="BR490" i="1"/>
  <c r="BR491" i="1"/>
  <c r="BR492" i="1"/>
  <c r="BR493" i="1"/>
  <c r="BR494" i="1"/>
  <c r="BR495" i="1"/>
  <c r="BR496" i="1"/>
  <c r="BR497" i="1"/>
  <c r="BR498" i="1"/>
  <c r="BR499" i="1"/>
  <c r="BR500" i="1"/>
  <c r="BR501" i="1"/>
  <c r="BR502" i="1"/>
  <c r="BR503" i="1"/>
  <c r="BR4" i="1"/>
  <c r="B18" i="4"/>
  <c r="C24" i="4" l="1"/>
  <c r="B23" i="4"/>
  <c r="B24" i="4"/>
  <c r="CG6" i="1" l="1"/>
  <c r="CH6" i="1" s="1"/>
  <c r="CG8" i="1"/>
  <c r="CH8" i="1" s="1"/>
  <c r="CG9" i="1"/>
  <c r="CH9" i="1" s="1"/>
  <c r="CG11" i="1"/>
  <c r="CH11" i="1" s="1"/>
  <c r="CG12" i="1"/>
  <c r="CH12" i="1" s="1"/>
  <c r="CG13" i="1"/>
  <c r="CH13" i="1" s="1"/>
  <c r="CG14" i="1"/>
  <c r="CH14" i="1" s="1"/>
  <c r="CG15" i="1"/>
  <c r="CH15" i="1" s="1"/>
  <c r="CG16" i="1"/>
  <c r="CH16" i="1" s="1"/>
  <c r="CG17" i="1"/>
  <c r="CH17" i="1" s="1"/>
  <c r="CG18" i="1"/>
  <c r="CH18" i="1" s="1"/>
  <c r="CG19" i="1"/>
  <c r="CH19" i="1" s="1"/>
  <c r="CG20" i="1"/>
  <c r="CH20" i="1" s="1"/>
  <c r="CG22" i="1"/>
  <c r="CH22" i="1" s="1"/>
  <c r="CG23" i="1"/>
  <c r="CH23" i="1" s="1"/>
  <c r="CG24" i="1"/>
  <c r="CH24" i="1" s="1"/>
  <c r="CG25" i="1"/>
  <c r="CH25" i="1" s="1"/>
  <c r="CG27" i="1"/>
  <c r="CH27" i="1" s="1"/>
  <c r="CG28" i="1"/>
  <c r="CH28" i="1" s="1"/>
  <c r="CG29" i="1"/>
  <c r="CH29" i="1" s="1"/>
  <c r="CG30" i="1"/>
  <c r="CH30" i="1" s="1"/>
  <c r="CG31" i="1"/>
  <c r="CH31" i="1" s="1"/>
  <c r="CG35" i="1"/>
  <c r="CH35" i="1" s="1"/>
  <c r="CG36" i="1"/>
  <c r="CH36" i="1" s="1"/>
  <c r="CG37" i="1"/>
  <c r="CH37" i="1" s="1"/>
  <c r="CG38" i="1"/>
  <c r="CH38" i="1" s="1"/>
  <c r="CG39" i="1"/>
  <c r="CH39" i="1" s="1"/>
  <c r="CG40" i="1"/>
  <c r="CH40" i="1" s="1"/>
  <c r="CG41" i="1"/>
  <c r="CH41" i="1" s="1"/>
  <c r="CG42" i="1"/>
  <c r="CH42" i="1" s="1"/>
  <c r="CG45" i="1"/>
  <c r="CH45" i="1" s="1"/>
  <c r="CG46" i="1"/>
  <c r="CH46" i="1" s="1"/>
  <c r="CG47" i="1"/>
  <c r="CH47" i="1" s="1"/>
  <c r="CG48" i="1"/>
  <c r="CH48" i="1" s="1"/>
  <c r="CG49" i="1"/>
  <c r="CH49" i="1" s="1"/>
  <c r="CG50" i="1"/>
  <c r="CH50" i="1" s="1"/>
  <c r="CG51" i="1"/>
  <c r="CH51" i="1" s="1"/>
  <c r="CG52" i="1"/>
  <c r="CH52" i="1" s="1"/>
  <c r="CG53" i="1"/>
  <c r="CH53" i="1" s="1"/>
  <c r="CG55" i="1"/>
  <c r="CH55" i="1" s="1"/>
  <c r="CG58" i="1"/>
  <c r="CH58" i="1" s="1"/>
  <c r="CG59" i="1"/>
  <c r="CH59" i="1" s="1"/>
  <c r="CG60" i="1"/>
  <c r="CH60" i="1" s="1"/>
  <c r="CG63" i="1"/>
  <c r="CH63" i="1" s="1"/>
  <c r="CG64" i="1"/>
  <c r="CH64" i="1" s="1"/>
  <c r="CG65" i="1"/>
  <c r="CH65" i="1" s="1"/>
  <c r="CG66" i="1"/>
  <c r="CH66" i="1" s="1"/>
  <c r="CG69" i="1"/>
  <c r="CH69" i="1" s="1"/>
  <c r="CG70" i="1"/>
  <c r="CH70" i="1" s="1"/>
  <c r="CG74" i="1"/>
  <c r="CH74" i="1" s="1"/>
  <c r="CG76" i="1"/>
  <c r="CH76" i="1" s="1"/>
  <c r="CG77" i="1"/>
  <c r="CH77" i="1" s="1"/>
  <c r="CG79" i="1"/>
  <c r="CH79" i="1" s="1"/>
  <c r="CG80" i="1"/>
  <c r="CH80" i="1" s="1"/>
  <c r="CG81" i="1"/>
  <c r="CH81" i="1" s="1"/>
  <c r="CG82" i="1"/>
  <c r="CH82" i="1" s="1"/>
  <c r="CG83" i="1"/>
  <c r="CH83" i="1" s="1"/>
  <c r="CG85" i="1"/>
  <c r="CH85" i="1" s="1"/>
  <c r="CG86" i="1"/>
  <c r="CH86" i="1" s="1"/>
  <c r="CG88" i="1"/>
  <c r="CH88" i="1" s="1"/>
  <c r="CG89" i="1"/>
  <c r="CH89" i="1" s="1"/>
  <c r="CG90" i="1"/>
  <c r="CH90" i="1" s="1"/>
  <c r="CG92" i="1"/>
  <c r="CH92" i="1" s="1"/>
  <c r="CG93" i="1"/>
  <c r="CH93" i="1" s="1"/>
  <c r="CG94" i="1"/>
  <c r="CH94" i="1" s="1"/>
  <c r="CG95" i="1"/>
  <c r="CH95" i="1" s="1"/>
  <c r="CG96" i="1"/>
  <c r="CH96" i="1" s="1"/>
  <c r="CG97" i="1"/>
  <c r="CH97" i="1" s="1"/>
  <c r="CG98" i="1"/>
  <c r="CH98" i="1" s="1"/>
  <c r="CG99" i="1"/>
  <c r="CH99" i="1" s="1"/>
  <c r="CG100" i="1"/>
  <c r="CH100" i="1" s="1"/>
  <c r="CG102" i="1"/>
  <c r="CH102" i="1" s="1"/>
  <c r="CG103" i="1"/>
  <c r="CH103" i="1" s="1"/>
  <c r="CG104" i="1"/>
  <c r="CH104" i="1" s="1"/>
  <c r="CG105" i="1"/>
  <c r="CH105" i="1" s="1"/>
  <c r="CG106" i="1"/>
  <c r="CH106" i="1" s="1"/>
  <c r="CG107" i="1"/>
  <c r="CH107" i="1" s="1"/>
  <c r="CG108" i="1"/>
  <c r="CH108" i="1" s="1"/>
  <c r="CG109" i="1"/>
  <c r="CH109" i="1" s="1"/>
  <c r="CG111" i="1"/>
  <c r="CH111" i="1" s="1"/>
  <c r="CG112" i="1"/>
  <c r="CH112" i="1" s="1"/>
  <c r="CG113" i="1"/>
  <c r="CH113" i="1" s="1"/>
  <c r="CG117" i="1"/>
  <c r="CH117" i="1" s="1"/>
  <c r="CG118" i="1"/>
  <c r="CH118" i="1" s="1"/>
  <c r="CG120" i="1"/>
  <c r="CH120" i="1" s="1"/>
  <c r="CG123" i="1"/>
  <c r="CH123" i="1" s="1"/>
  <c r="CG124" i="1"/>
  <c r="CH124" i="1" s="1"/>
  <c r="CG128" i="1"/>
  <c r="CH128" i="1" s="1"/>
  <c r="CG133" i="1"/>
  <c r="CH133" i="1" s="1"/>
  <c r="CG134" i="1"/>
  <c r="CH134" i="1" s="1"/>
  <c r="CG135" i="1"/>
  <c r="CH135" i="1" s="1"/>
  <c r="CG136" i="1"/>
  <c r="CH136" i="1" s="1"/>
  <c r="CG137" i="1"/>
  <c r="CH137" i="1" s="1"/>
  <c r="CG138" i="1"/>
  <c r="CH138" i="1" s="1"/>
  <c r="CG140" i="1"/>
  <c r="CH140" i="1" s="1"/>
  <c r="CG142" i="1"/>
  <c r="CH142" i="1" s="1"/>
  <c r="CG143" i="1"/>
  <c r="CH143" i="1" s="1"/>
  <c r="CG144" i="1"/>
  <c r="CH144" i="1" s="1"/>
  <c r="CG145" i="1"/>
  <c r="CH145" i="1" s="1"/>
  <c r="CG147" i="1"/>
  <c r="CH147" i="1" s="1"/>
  <c r="CG148" i="1"/>
  <c r="CH148" i="1" s="1"/>
  <c r="CG151" i="1"/>
  <c r="CH151" i="1" s="1"/>
  <c r="CG153" i="1"/>
  <c r="CH153" i="1" s="1"/>
  <c r="CG154" i="1"/>
  <c r="CH154" i="1" s="1"/>
  <c r="CG157" i="1"/>
  <c r="CH157" i="1" s="1"/>
  <c r="CG159" i="1"/>
  <c r="CH159" i="1" s="1"/>
  <c r="CG160" i="1"/>
  <c r="CH160" i="1" s="1"/>
  <c r="CG161" i="1"/>
  <c r="CH161" i="1" s="1"/>
  <c r="CG163" i="1"/>
  <c r="CH163" i="1" s="1"/>
  <c r="CG165" i="1"/>
  <c r="CH165" i="1" s="1"/>
  <c r="CG167" i="1"/>
  <c r="CH167" i="1" s="1"/>
  <c r="CG168" i="1"/>
  <c r="CH168" i="1" s="1"/>
  <c r="CG170" i="1"/>
  <c r="CH170" i="1" s="1"/>
  <c r="CG171" i="1"/>
  <c r="CH171" i="1" s="1"/>
  <c r="CG175" i="1"/>
  <c r="CH175" i="1" s="1"/>
  <c r="CG177" i="1"/>
  <c r="CH177" i="1" s="1"/>
  <c r="CG178" i="1"/>
  <c r="CH178" i="1" s="1"/>
  <c r="CG179" i="1"/>
  <c r="CH179" i="1" s="1"/>
  <c r="CG181" i="1"/>
  <c r="CH181" i="1" s="1"/>
  <c r="CG182" i="1"/>
  <c r="CH182" i="1" s="1"/>
  <c r="CG184" i="1"/>
  <c r="CH184" i="1" s="1"/>
  <c r="CG186" i="1"/>
  <c r="CH186" i="1" s="1"/>
  <c r="CG190" i="1"/>
  <c r="CH190" i="1" s="1"/>
  <c r="CG192" i="1"/>
  <c r="CH192" i="1" s="1"/>
  <c r="CG193" i="1"/>
  <c r="CH193" i="1" s="1"/>
  <c r="CG194" i="1"/>
  <c r="CH194" i="1" s="1"/>
  <c r="CG196" i="1"/>
  <c r="CH196" i="1" s="1"/>
  <c r="CG197" i="1"/>
  <c r="CH197" i="1" s="1"/>
  <c r="CG198" i="1"/>
  <c r="CH198" i="1" s="1"/>
  <c r="CG201" i="1"/>
  <c r="CH201" i="1" s="1"/>
  <c r="CG202" i="1"/>
  <c r="CH202" i="1" s="1"/>
  <c r="CG203" i="1"/>
  <c r="CH203" i="1" s="1"/>
  <c r="CG204" i="1"/>
  <c r="CH204" i="1" s="1"/>
  <c r="CG207" i="1"/>
  <c r="CH207" i="1" s="1"/>
  <c r="CG208" i="1"/>
  <c r="CH208" i="1" s="1"/>
  <c r="CG212" i="1"/>
  <c r="CH212" i="1" s="1"/>
  <c r="CG213" i="1"/>
  <c r="CH213" i="1" s="1"/>
  <c r="CG214" i="1"/>
  <c r="CH214" i="1" s="1"/>
  <c r="CG219" i="1"/>
  <c r="CH219" i="1" s="1"/>
  <c r="CG220" i="1"/>
  <c r="CH220" i="1" s="1"/>
  <c r="CG222" i="1"/>
  <c r="CH222" i="1" s="1"/>
  <c r="CG223" i="1"/>
  <c r="CH223" i="1" s="1"/>
  <c r="CG224" i="1"/>
  <c r="CH224" i="1" s="1"/>
  <c r="CG227" i="1"/>
  <c r="CH227" i="1" s="1"/>
  <c r="CG229" i="1"/>
  <c r="CH229" i="1" s="1"/>
  <c r="CG230" i="1"/>
  <c r="CH230" i="1" s="1"/>
  <c r="CG234" i="1"/>
  <c r="CH234" i="1" s="1"/>
  <c r="CG236" i="1"/>
  <c r="CH236" i="1" s="1"/>
  <c r="CG237" i="1"/>
  <c r="CH237" i="1" s="1"/>
  <c r="CG240" i="1"/>
  <c r="CH240" i="1" s="1"/>
  <c r="CG242" i="1"/>
  <c r="CH242" i="1" s="1"/>
  <c r="CG243" i="1"/>
  <c r="CH243" i="1" s="1"/>
  <c r="CG244" i="1"/>
  <c r="CH244" i="1" s="1"/>
  <c r="CG246" i="1"/>
  <c r="CH246" i="1" s="1"/>
  <c r="CG250" i="1"/>
  <c r="CH250" i="1" s="1"/>
  <c r="CG251" i="1"/>
  <c r="CH251" i="1" s="1"/>
  <c r="CG252" i="1"/>
  <c r="CH252" i="1" s="1"/>
  <c r="CG253" i="1"/>
  <c r="CH253" i="1" s="1"/>
  <c r="CG255" i="1"/>
  <c r="CH255" i="1" s="1"/>
  <c r="CG258" i="1"/>
  <c r="CH258" i="1" s="1"/>
  <c r="CG259" i="1"/>
  <c r="CH259" i="1" s="1"/>
  <c r="CG260" i="1"/>
  <c r="CH260" i="1" s="1"/>
  <c r="CG261" i="1"/>
  <c r="CH261" i="1" s="1"/>
  <c r="CG262" i="1"/>
  <c r="CH262" i="1" s="1"/>
  <c r="CG263" i="1"/>
  <c r="CH263" i="1" s="1"/>
  <c r="CG264" i="1"/>
  <c r="CH264" i="1" s="1"/>
  <c r="CG267" i="1"/>
  <c r="CH267" i="1" s="1"/>
  <c r="CG268" i="1"/>
  <c r="CH268" i="1" s="1"/>
  <c r="CG269" i="1"/>
  <c r="CH269" i="1" s="1"/>
  <c r="CG272" i="1"/>
  <c r="CH272" i="1" s="1"/>
  <c r="CG274" i="1"/>
  <c r="CH274" i="1" s="1"/>
  <c r="CG275" i="1"/>
  <c r="CH275" i="1" s="1"/>
  <c r="CG280" i="1"/>
  <c r="CH280" i="1" s="1"/>
  <c r="CG282" i="1"/>
  <c r="CH282" i="1" s="1"/>
  <c r="CG285" i="1"/>
  <c r="CH285" i="1" s="1"/>
  <c r="CG287" i="1"/>
  <c r="CH287" i="1" s="1"/>
  <c r="CG288" i="1"/>
  <c r="CH288" i="1" s="1"/>
  <c r="CG290" i="1"/>
  <c r="CH290" i="1" s="1"/>
  <c r="CG291" i="1"/>
  <c r="CH291" i="1" s="1"/>
  <c r="CG293" i="1"/>
  <c r="CH293" i="1" s="1"/>
  <c r="CG296" i="1"/>
  <c r="CH296" i="1" s="1"/>
  <c r="CG298" i="1"/>
  <c r="CH298" i="1" s="1"/>
  <c r="CG301" i="1"/>
  <c r="CH301" i="1" s="1"/>
  <c r="CG302" i="1"/>
  <c r="CH302" i="1" s="1"/>
  <c r="CG304" i="1"/>
  <c r="CH304" i="1" s="1"/>
  <c r="CG305" i="1"/>
  <c r="CH305" i="1" s="1"/>
  <c r="CG309" i="1"/>
  <c r="CH309" i="1" s="1"/>
  <c r="CG310" i="1"/>
  <c r="CH310" i="1" s="1"/>
  <c r="CG313" i="1"/>
  <c r="CH313" i="1" s="1"/>
  <c r="CG315" i="1"/>
  <c r="CH315" i="1" s="1"/>
  <c r="CG319" i="1"/>
  <c r="CH319" i="1" s="1"/>
  <c r="CG320" i="1"/>
  <c r="CH320" i="1" s="1"/>
  <c r="CG321" i="1"/>
  <c r="CH321" i="1" s="1"/>
  <c r="CG322" i="1"/>
  <c r="CH322" i="1" s="1"/>
  <c r="CG324" i="1"/>
  <c r="CH324" i="1" s="1"/>
  <c r="CG326" i="1"/>
  <c r="CH326" i="1" s="1"/>
  <c r="CG327" i="1"/>
  <c r="CH327" i="1" s="1"/>
  <c r="CG328" i="1"/>
  <c r="CH328" i="1" s="1"/>
  <c r="CG329" i="1"/>
  <c r="CH329" i="1" s="1"/>
  <c r="CG331" i="1"/>
  <c r="CH331" i="1" s="1"/>
  <c r="CG332" i="1"/>
  <c r="CH332" i="1" s="1"/>
  <c r="CG334" i="1"/>
  <c r="CH334" i="1" s="1"/>
  <c r="CG335" i="1"/>
  <c r="CH335" i="1" s="1"/>
  <c r="CG336" i="1"/>
  <c r="CH336" i="1" s="1"/>
  <c r="CG338" i="1"/>
  <c r="CH338" i="1" s="1"/>
  <c r="CG344" i="1"/>
  <c r="CH344" i="1" s="1"/>
  <c r="CG351" i="1"/>
  <c r="CH351" i="1" s="1"/>
  <c r="CG353" i="1"/>
  <c r="CH353" i="1" s="1"/>
  <c r="CG358" i="1"/>
  <c r="CH358" i="1" s="1"/>
  <c r="CG360" i="1"/>
  <c r="CH360" i="1" s="1"/>
  <c r="CG363" i="1"/>
  <c r="CH363" i="1" s="1"/>
  <c r="CG364" i="1"/>
  <c r="CH364" i="1" s="1"/>
  <c r="CG366" i="1"/>
  <c r="CH366" i="1" s="1"/>
  <c r="CG371" i="1"/>
  <c r="CH371" i="1" s="1"/>
  <c r="CG373" i="1"/>
  <c r="CH373" i="1" s="1"/>
  <c r="CG375" i="1"/>
  <c r="CH375" i="1" s="1"/>
  <c r="CG377" i="1"/>
  <c r="CH377" i="1" s="1"/>
  <c r="CG378" i="1"/>
  <c r="CH378" i="1" s="1"/>
  <c r="CG379" i="1"/>
  <c r="CH379" i="1" s="1"/>
  <c r="CG383" i="1"/>
  <c r="CH383" i="1" s="1"/>
  <c r="CG384" i="1"/>
  <c r="CH384" i="1" s="1"/>
  <c r="CG386" i="1"/>
  <c r="CH386" i="1" s="1"/>
  <c r="CG387" i="1"/>
  <c r="CH387" i="1" s="1"/>
  <c r="CG389" i="1"/>
  <c r="CH389" i="1" s="1"/>
  <c r="CG390" i="1"/>
  <c r="CH390" i="1" s="1"/>
  <c r="CG391" i="1"/>
  <c r="CH391" i="1" s="1"/>
  <c r="CG394" i="1"/>
  <c r="CH394" i="1" s="1"/>
  <c r="CG395" i="1"/>
  <c r="CH395" i="1" s="1"/>
  <c r="CG396" i="1"/>
  <c r="CH396" i="1" s="1"/>
  <c r="CG404" i="1"/>
  <c r="CH404" i="1" s="1"/>
  <c r="CG407" i="1"/>
  <c r="CH407" i="1" s="1"/>
  <c r="CG408" i="1"/>
  <c r="CH408" i="1" s="1"/>
  <c r="CG410" i="1"/>
  <c r="CH410" i="1" s="1"/>
  <c r="CG412" i="1"/>
  <c r="CH412" i="1" s="1"/>
  <c r="CG413" i="1"/>
  <c r="CH413" i="1" s="1"/>
  <c r="CG417" i="1"/>
  <c r="CH417" i="1" s="1"/>
  <c r="CG420" i="1"/>
  <c r="CH420" i="1" s="1"/>
  <c r="CG423" i="1"/>
  <c r="CH423" i="1" s="1"/>
  <c r="CG427" i="1"/>
  <c r="CH427" i="1" s="1"/>
  <c r="CG428" i="1"/>
  <c r="CH428" i="1" s="1"/>
  <c r="CG430" i="1"/>
  <c r="CH430" i="1" s="1"/>
  <c r="CG431" i="1"/>
  <c r="CH431" i="1" s="1"/>
  <c r="CG432" i="1"/>
  <c r="CH432" i="1" s="1"/>
  <c r="CG433" i="1"/>
  <c r="CH433" i="1" s="1"/>
  <c r="CG434" i="1"/>
  <c r="CH434" i="1" s="1"/>
  <c r="CG437" i="1"/>
  <c r="CH437" i="1" s="1"/>
  <c r="CG438" i="1"/>
  <c r="CH438" i="1" s="1"/>
  <c r="CG440" i="1"/>
  <c r="CH440" i="1" s="1"/>
  <c r="CG441" i="1"/>
  <c r="CH441" i="1" s="1"/>
  <c r="CG442" i="1"/>
  <c r="CH442" i="1" s="1"/>
  <c r="CG443" i="1"/>
  <c r="CH443" i="1" s="1"/>
  <c r="CG445" i="1"/>
  <c r="CH445" i="1" s="1"/>
  <c r="CG446" i="1"/>
  <c r="CH446" i="1" s="1"/>
  <c r="CG447" i="1"/>
  <c r="CH447" i="1" s="1"/>
  <c r="CG448" i="1"/>
  <c r="CH448" i="1" s="1"/>
  <c r="CG451" i="1"/>
  <c r="CH451" i="1" s="1"/>
  <c r="CG452" i="1"/>
  <c r="CH452" i="1" s="1"/>
  <c r="CG454" i="1"/>
  <c r="CH454" i="1" s="1"/>
  <c r="CG456" i="1"/>
  <c r="CH456" i="1" s="1"/>
  <c r="CG457" i="1"/>
  <c r="CH457" i="1" s="1"/>
  <c r="CG458" i="1"/>
  <c r="CH458" i="1" s="1"/>
  <c r="CG459" i="1"/>
  <c r="CH459" i="1" s="1"/>
  <c r="CG461" i="1"/>
  <c r="CH461" i="1" s="1"/>
  <c r="CG465" i="1"/>
  <c r="CH465" i="1" s="1"/>
  <c r="CG466" i="1"/>
  <c r="CH466" i="1" s="1"/>
  <c r="CG467" i="1"/>
  <c r="CH467" i="1" s="1"/>
  <c r="CG468" i="1"/>
  <c r="CH468" i="1" s="1"/>
  <c r="CG469" i="1"/>
  <c r="CH469" i="1" s="1"/>
  <c r="CG471" i="1"/>
  <c r="CH471" i="1" s="1"/>
  <c r="CG473" i="1"/>
  <c r="CH473" i="1" s="1"/>
  <c r="CG476" i="1"/>
  <c r="CH476" i="1" s="1"/>
  <c r="CG477" i="1"/>
  <c r="CH477" i="1" s="1"/>
  <c r="CG479" i="1"/>
  <c r="CH479" i="1" s="1"/>
  <c r="CG481" i="1"/>
  <c r="CH481" i="1" s="1"/>
  <c r="CG482" i="1"/>
  <c r="CH482" i="1" s="1"/>
  <c r="CG483" i="1"/>
  <c r="CH483" i="1" s="1"/>
  <c r="CG484" i="1"/>
  <c r="CH484" i="1" s="1"/>
  <c r="CG485" i="1"/>
  <c r="CH485" i="1" s="1"/>
  <c r="CG486" i="1"/>
  <c r="CH486" i="1" s="1"/>
  <c r="CG488" i="1"/>
  <c r="CH488" i="1" s="1"/>
  <c r="CG489" i="1"/>
  <c r="CH489" i="1" s="1"/>
  <c r="CG490" i="1"/>
  <c r="CH490" i="1" s="1"/>
  <c r="CG491" i="1"/>
  <c r="CH491" i="1" s="1"/>
  <c r="CG495" i="1"/>
  <c r="CH495" i="1" s="1"/>
  <c r="CG496" i="1"/>
  <c r="CH496" i="1" s="1"/>
  <c r="CG497" i="1"/>
  <c r="CH497" i="1" s="1"/>
  <c r="CG498" i="1"/>
  <c r="CH498" i="1" s="1"/>
  <c r="CG500" i="1"/>
  <c r="CH500" i="1" s="1"/>
  <c r="CG501" i="1"/>
  <c r="CH501" i="1" s="1"/>
  <c r="CG4" i="1"/>
  <c r="CH4" i="1" s="1"/>
  <c r="CB5" i="1"/>
  <c r="CG5" i="1" s="1"/>
  <c r="CH5" i="1" s="1"/>
  <c r="CB6" i="1"/>
  <c r="CB7" i="1"/>
  <c r="CG7" i="1" s="1"/>
  <c r="CH7" i="1" s="1"/>
  <c r="CB8" i="1"/>
  <c r="CB9" i="1"/>
  <c r="CB10" i="1"/>
  <c r="CG10" i="1" s="1"/>
  <c r="CH10" i="1" s="1"/>
  <c r="CB11" i="1"/>
  <c r="CB12" i="1"/>
  <c r="CB13" i="1"/>
  <c r="CB14" i="1"/>
  <c r="CB15" i="1"/>
  <c r="CB16" i="1"/>
  <c r="CB17" i="1"/>
  <c r="CB18" i="1"/>
  <c r="CB19" i="1"/>
  <c r="CB20" i="1"/>
  <c r="CB21" i="1"/>
  <c r="CG21" i="1" s="1"/>
  <c r="CH21" i="1" s="1"/>
  <c r="CB22" i="1"/>
  <c r="CB23" i="1"/>
  <c r="CB24" i="1"/>
  <c r="CB25" i="1"/>
  <c r="CB26" i="1"/>
  <c r="CG26" i="1" s="1"/>
  <c r="CH26" i="1" s="1"/>
  <c r="CB27" i="1"/>
  <c r="CB28" i="1"/>
  <c r="CB29" i="1"/>
  <c r="CB30" i="1"/>
  <c r="CB31" i="1"/>
  <c r="CB32" i="1"/>
  <c r="CG32" i="1" s="1"/>
  <c r="CH32" i="1" s="1"/>
  <c r="CB33" i="1"/>
  <c r="CG33" i="1" s="1"/>
  <c r="CH33" i="1" s="1"/>
  <c r="CB34" i="1"/>
  <c r="CG34" i="1" s="1"/>
  <c r="CH34" i="1" s="1"/>
  <c r="CB35" i="1"/>
  <c r="CB36" i="1"/>
  <c r="CB37" i="1"/>
  <c r="CB38" i="1"/>
  <c r="CB39" i="1"/>
  <c r="CB40" i="1"/>
  <c r="CB41" i="1"/>
  <c r="CB42" i="1"/>
  <c r="CB43" i="1"/>
  <c r="CG43" i="1" s="1"/>
  <c r="CH43" i="1" s="1"/>
  <c r="CB44" i="1"/>
  <c r="CG44" i="1" s="1"/>
  <c r="CH44" i="1" s="1"/>
  <c r="CB45" i="1"/>
  <c r="CB46" i="1"/>
  <c r="CB47" i="1"/>
  <c r="CB48" i="1"/>
  <c r="CB49" i="1"/>
  <c r="CB50" i="1"/>
  <c r="CB51" i="1"/>
  <c r="CB52" i="1"/>
  <c r="CB53" i="1"/>
  <c r="CB54" i="1"/>
  <c r="CG54" i="1" s="1"/>
  <c r="CH54" i="1" s="1"/>
  <c r="CB55" i="1"/>
  <c r="CB56" i="1"/>
  <c r="CG56" i="1" s="1"/>
  <c r="CH56" i="1" s="1"/>
  <c r="CB57" i="1"/>
  <c r="CG57" i="1" s="1"/>
  <c r="CH57" i="1" s="1"/>
  <c r="CB58" i="1"/>
  <c r="CB59" i="1"/>
  <c r="CB60" i="1"/>
  <c r="CB61" i="1"/>
  <c r="CG61" i="1" s="1"/>
  <c r="CH61" i="1" s="1"/>
  <c r="CB62" i="1"/>
  <c r="CG62" i="1" s="1"/>
  <c r="CH62" i="1" s="1"/>
  <c r="CB63" i="1"/>
  <c r="CB64" i="1"/>
  <c r="CB65" i="1"/>
  <c r="CB66" i="1"/>
  <c r="CB67" i="1"/>
  <c r="CG67" i="1" s="1"/>
  <c r="CH67" i="1" s="1"/>
  <c r="CB68" i="1"/>
  <c r="CG68" i="1" s="1"/>
  <c r="CH68" i="1" s="1"/>
  <c r="CB69" i="1"/>
  <c r="CB70" i="1"/>
  <c r="CB71" i="1"/>
  <c r="CG71" i="1" s="1"/>
  <c r="CH71" i="1" s="1"/>
  <c r="CB72" i="1"/>
  <c r="CG72" i="1" s="1"/>
  <c r="CH72" i="1" s="1"/>
  <c r="CB73" i="1"/>
  <c r="CG73" i="1" s="1"/>
  <c r="CH73" i="1" s="1"/>
  <c r="CB74" i="1"/>
  <c r="CB75" i="1"/>
  <c r="CG75" i="1" s="1"/>
  <c r="CH75" i="1" s="1"/>
  <c r="CB76" i="1"/>
  <c r="CB77" i="1"/>
  <c r="CB78" i="1"/>
  <c r="CG78" i="1" s="1"/>
  <c r="CH78" i="1" s="1"/>
  <c r="CB79" i="1"/>
  <c r="CB80" i="1"/>
  <c r="CB81" i="1"/>
  <c r="CB82" i="1"/>
  <c r="CB83" i="1"/>
  <c r="CB84" i="1"/>
  <c r="CG84" i="1" s="1"/>
  <c r="CH84" i="1" s="1"/>
  <c r="CB85" i="1"/>
  <c r="CB86" i="1"/>
  <c r="CB87" i="1"/>
  <c r="CG87" i="1" s="1"/>
  <c r="CH87" i="1" s="1"/>
  <c r="CB88" i="1"/>
  <c r="CB89" i="1"/>
  <c r="CB90" i="1"/>
  <c r="CB91" i="1"/>
  <c r="CG91" i="1" s="1"/>
  <c r="CH91" i="1" s="1"/>
  <c r="CB92" i="1"/>
  <c r="CB93" i="1"/>
  <c r="CB94" i="1"/>
  <c r="CB95" i="1"/>
  <c r="CB96" i="1"/>
  <c r="CB97" i="1"/>
  <c r="CB98" i="1"/>
  <c r="CB99" i="1"/>
  <c r="CB100" i="1"/>
  <c r="CB101" i="1"/>
  <c r="CG101" i="1" s="1"/>
  <c r="CH101" i="1" s="1"/>
  <c r="CB102" i="1"/>
  <c r="CB103" i="1"/>
  <c r="CB104" i="1"/>
  <c r="CB105" i="1"/>
  <c r="CB106" i="1"/>
  <c r="CB107" i="1"/>
  <c r="CB108" i="1"/>
  <c r="CB109" i="1"/>
  <c r="CB110" i="1"/>
  <c r="CG110" i="1" s="1"/>
  <c r="CH110" i="1" s="1"/>
  <c r="CB111" i="1"/>
  <c r="CB112" i="1"/>
  <c r="CB113" i="1"/>
  <c r="CB114" i="1"/>
  <c r="CG114" i="1" s="1"/>
  <c r="CH114" i="1" s="1"/>
  <c r="CB115" i="1"/>
  <c r="CG115" i="1" s="1"/>
  <c r="CH115" i="1" s="1"/>
  <c r="CB116" i="1"/>
  <c r="CG116" i="1" s="1"/>
  <c r="CH116" i="1" s="1"/>
  <c r="CB117" i="1"/>
  <c r="CB118" i="1"/>
  <c r="CB119" i="1"/>
  <c r="CG119" i="1" s="1"/>
  <c r="CH119" i="1" s="1"/>
  <c r="CB120" i="1"/>
  <c r="CB121" i="1"/>
  <c r="CG121" i="1" s="1"/>
  <c r="CH121" i="1" s="1"/>
  <c r="CB122" i="1"/>
  <c r="CG122" i="1" s="1"/>
  <c r="CH122" i="1" s="1"/>
  <c r="CB123" i="1"/>
  <c r="CB124" i="1"/>
  <c r="CB125" i="1"/>
  <c r="CG125" i="1" s="1"/>
  <c r="CH125" i="1" s="1"/>
  <c r="CB126" i="1"/>
  <c r="CG126" i="1" s="1"/>
  <c r="CH126" i="1" s="1"/>
  <c r="CB127" i="1"/>
  <c r="CG127" i="1" s="1"/>
  <c r="CH127" i="1" s="1"/>
  <c r="CB128" i="1"/>
  <c r="CB129" i="1"/>
  <c r="CG129" i="1" s="1"/>
  <c r="CH129" i="1" s="1"/>
  <c r="CB130" i="1"/>
  <c r="CG130" i="1" s="1"/>
  <c r="CH130" i="1" s="1"/>
  <c r="CB131" i="1"/>
  <c r="CG131" i="1" s="1"/>
  <c r="CH131" i="1" s="1"/>
  <c r="CB132" i="1"/>
  <c r="CG132" i="1" s="1"/>
  <c r="CH132" i="1" s="1"/>
  <c r="CB133" i="1"/>
  <c r="CB134" i="1"/>
  <c r="CB135" i="1"/>
  <c r="CB136" i="1"/>
  <c r="CB137" i="1"/>
  <c r="CB138" i="1"/>
  <c r="CB139" i="1"/>
  <c r="CG139" i="1" s="1"/>
  <c r="CH139" i="1" s="1"/>
  <c r="CB140" i="1"/>
  <c r="CB141" i="1"/>
  <c r="CG141" i="1" s="1"/>
  <c r="CH141" i="1" s="1"/>
  <c r="CB142" i="1"/>
  <c r="CB143" i="1"/>
  <c r="CB144" i="1"/>
  <c r="CB145" i="1"/>
  <c r="CB146" i="1"/>
  <c r="CG146" i="1" s="1"/>
  <c r="CH146" i="1" s="1"/>
  <c r="CB147" i="1"/>
  <c r="CB148" i="1"/>
  <c r="CB149" i="1"/>
  <c r="CG149" i="1" s="1"/>
  <c r="CH149" i="1" s="1"/>
  <c r="CB150" i="1"/>
  <c r="CG150" i="1" s="1"/>
  <c r="CH150" i="1" s="1"/>
  <c r="CB151" i="1"/>
  <c r="CB152" i="1"/>
  <c r="CG152" i="1" s="1"/>
  <c r="CH152" i="1" s="1"/>
  <c r="CB153" i="1"/>
  <c r="CB154" i="1"/>
  <c r="CB155" i="1"/>
  <c r="CG155" i="1" s="1"/>
  <c r="CH155" i="1" s="1"/>
  <c r="CB156" i="1"/>
  <c r="CG156" i="1" s="1"/>
  <c r="CH156" i="1" s="1"/>
  <c r="CB157" i="1"/>
  <c r="CB158" i="1"/>
  <c r="CG158" i="1" s="1"/>
  <c r="CH158" i="1" s="1"/>
  <c r="CB159" i="1"/>
  <c r="CB160" i="1"/>
  <c r="CB161" i="1"/>
  <c r="CB162" i="1"/>
  <c r="CG162" i="1" s="1"/>
  <c r="CH162" i="1" s="1"/>
  <c r="CB163" i="1"/>
  <c r="CB164" i="1"/>
  <c r="CG164" i="1" s="1"/>
  <c r="CH164" i="1" s="1"/>
  <c r="CB165" i="1"/>
  <c r="CB166" i="1"/>
  <c r="CG166" i="1" s="1"/>
  <c r="CH166" i="1" s="1"/>
  <c r="CB167" i="1"/>
  <c r="CB168" i="1"/>
  <c r="CB169" i="1"/>
  <c r="CG169" i="1" s="1"/>
  <c r="CH169" i="1" s="1"/>
  <c r="CB170" i="1"/>
  <c r="CB171" i="1"/>
  <c r="CB172" i="1"/>
  <c r="CG172" i="1" s="1"/>
  <c r="CH172" i="1" s="1"/>
  <c r="CB173" i="1"/>
  <c r="CG173" i="1" s="1"/>
  <c r="CH173" i="1" s="1"/>
  <c r="CB174" i="1"/>
  <c r="CG174" i="1" s="1"/>
  <c r="CH174" i="1" s="1"/>
  <c r="CB175" i="1"/>
  <c r="CB176" i="1"/>
  <c r="CG176" i="1" s="1"/>
  <c r="CH176" i="1" s="1"/>
  <c r="CB177" i="1"/>
  <c r="CB178" i="1"/>
  <c r="CB179" i="1"/>
  <c r="CB180" i="1"/>
  <c r="CG180" i="1" s="1"/>
  <c r="CH180" i="1" s="1"/>
  <c r="CB181" i="1"/>
  <c r="CB182" i="1"/>
  <c r="CB183" i="1"/>
  <c r="CG183" i="1" s="1"/>
  <c r="CH183" i="1" s="1"/>
  <c r="CB184" i="1"/>
  <c r="CB185" i="1"/>
  <c r="CG185" i="1" s="1"/>
  <c r="CH185" i="1" s="1"/>
  <c r="CB186" i="1"/>
  <c r="CB187" i="1"/>
  <c r="CG187" i="1" s="1"/>
  <c r="CH187" i="1" s="1"/>
  <c r="CB188" i="1"/>
  <c r="CG188" i="1" s="1"/>
  <c r="CH188" i="1" s="1"/>
  <c r="CB189" i="1"/>
  <c r="CG189" i="1" s="1"/>
  <c r="CH189" i="1" s="1"/>
  <c r="CB190" i="1"/>
  <c r="CB191" i="1"/>
  <c r="CG191" i="1" s="1"/>
  <c r="CH191" i="1" s="1"/>
  <c r="CB192" i="1"/>
  <c r="CB193" i="1"/>
  <c r="CB194" i="1"/>
  <c r="CB195" i="1"/>
  <c r="CG195" i="1" s="1"/>
  <c r="CH195" i="1" s="1"/>
  <c r="CB196" i="1"/>
  <c r="CB197" i="1"/>
  <c r="CB198" i="1"/>
  <c r="CB199" i="1"/>
  <c r="CG199" i="1" s="1"/>
  <c r="CH199" i="1" s="1"/>
  <c r="CB200" i="1"/>
  <c r="CG200" i="1" s="1"/>
  <c r="CH200" i="1" s="1"/>
  <c r="CB201" i="1"/>
  <c r="CB202" i="1"/>
  <c r="CB203" i="1"/>
  <c r="CB204" i="1"/>
  <c r="CB205" i="1"/>
  <c r="CG205" i="1" s="1"/>
  <c r="CH205" i="1" s="1"/>
  <c r="CB206" i="1"/>
  <c r="CG206" i="1" s="1"/>
  <c r="CH206" i="1" s="1"/>
  <c r="CB207" i="1"/>
  <c r="CB208" i="1"/>
  <c r="CB209" i="1"/>
  <c r="CG209" i="1" s="1"/>
  <c r="CH209" i="1" s="1"/>
  <c r="CB210" i="1"/>
  <c r="CG210" i="1" s="1"/>
  <c r="CH210" i="1" s="1"/>
  <c r="CB211" i="1"/>
  <c r="CG211" i="1" s="1"/>
  <c r="CH211" i="1" s="1"/>
  <c r="CB212" i="1"/>
  <c r="CB213" i="1"/>
  <c r="CB214" i="1"/>
  <c r="CB215" i="1"/>
  <c r="CG215" i="1" s="1"/>
  <c r="CH215" i="1" s="1"/>
  <c r="CB216" i="1"/>
  <c r="CG216" i="1" s="1"/>
  <c r="CH216" i="1" s="1"/>
  <c r="CB217" i="1"/>
  <c r="CG217" i="1" s="1"/>
  <c r="CH217" i="1" s="1"/>
  <c r="CB218" i="1"/>
  <c r="CG218" i="1" s="1"/>
  <c r="CH218" i="1" s="1"/>
  <c r="CB219" i="1"/>
  <c r="CB220" i="1"/>
  <c r="CB221" i="1"/>
  <c r="CG221" i="1" s="1"/>
  <c r="CH221" i="1" s="1"/>
  <c r="CB222" i="1"/>
  <c r="CB223" i="1"/>
  <c r="CB224" i="1"/>
  <c r="CB225" i="1"/>
  <c r="CG225" i="1" s="1"/>
  <c r="CH225" i="1" s="1"/>
  <c r="CB226" i="1"/>
  <c r="CG226" i="1" s="1"/>
  <c r="CH226" i="1" s="1"/>
  <c r="CB227" i="1"/>
  <c r="CB228" i="1"/>
  <c r="CG228" i="1" s="1"/>
  <c r="CH228" i="1" s="1"/>
  <c r="CB229" i="1"/>
  <c r="CB230" i="1"/>
  <c r="CB231" i="1"/>
  <c r="CG231" i="1" s="1"/>
  <c r="CH231" i="1" s="1"/>
  <c r="CB232" i="1"/>
  <c r="CG232" i="1" s="1"/>
  <c r="CH232" i="1" s="1"/>
  <c r="CB233" i="1"/>
  <c r="CG233" i="1" s="1"/>
  <c r="CH233" i="1" s="1"/>
  <c r="CB234" i="1"/>
  <c r="CB235" i="1"/>
  <c r="CG235" i="1" s="1"/>
  <c r="CH235" i="1" s="1"/>
  <c r="CB236" i="1"/>
  <c r="CB237" i="1"/>
  <c r="CB238" i="1"/>
  <c r="CG238" i="1" s="1"/>
  <c r="CH238" i="1" s="1"/>
  <c r="CB239" i="1"/>
  <c r="CG239" i="1" s="1"/>
  <c r="CH239" i="1" s="1"/>
  <c r="CB240" i="1"/>
  <c r="CB241" i="1"/>
  <c r="CG241" i="1" s="1"/>
  <c r="CH241" i="1" s="1"/>
  <c r="CB242" i="1"/>
  <c r="CB243" i="1"/>
  <c r="CB244" i="1"/>
  <c r="CB245" i="1"/>
  <c r="CG245" i="1" s="1"/>
  <c r="CH245" i="1" s="1"/>
  <c r="CB246" i="1"/>
  <c r="CB247" i="1"/>
  <c r="CG247" i="1" s="1"/>
  <c r="CH247" i="1" s="1"/>
  <c r="CB248" i="1"/>
  <c r="CG248" i="1" s="1"/>
  <c r="CH248" i="1" s="1"/>
  <c r="CB249" i="1"/>
  <c r="CG249" i="1" s="1"/>
  <c r="CH249" i="1" s="1"/>
  <c r="CB250" i="1"/>
  <c r="CB251" i="1"/>
  <c r="CB252" i="1"/>
  <c r="CB253" i="1"/>
  <c r="CB254" i="1"/>
  <c r="CG254" i="1" s="1"/>
  <c r="CH254" i="1" s="1"/>
  <c r="CB255" i="1"/>
  <c r="CB256" i="1"/>
  <c r="CG256" i="1" s="1"/>
  <c r="CH256" i="1" s="1"/>
  <c r="CB257" i="1"/>
  <c r="CG257" i="1" s="1"/>
  <c r="CH257" i="1" s="1"/>
  <c r="CB258" i="1"/>
  <c r="CB259" i="1"/>
  <c r="CB260" i="1"/>
  <c r="CB261" i="1"/>
  <c r="CB262" i="1"/>
  <c r="CB263" i="1"/>
  <c r="CB264" i="1"/>
  <c r="CB265" i="1"/>
  <c r="CG265" i="1" s="1"/>
  <c r="CH265" i="1" s="1"/>
  <c r="CB266" i="1"/>
  <c r="CG266" i="1" s="1"/>
  <c r="CH266" i="1" s="1"/>
  <c r="CB267" i="1"/>
  <c r="CB268" i="1"/>
  <c r="CB269" i="1"/>
  <c r="CB270" i="1"/>
  <c r="CG270" i="1" s="1"/>
  <c r="CH270" i="1" s="1"/>
  <c r="CB271" i="1"/>
  <c r="CG271" i="1" s="1"/>
  <c r="CH271" i="1" s="1"/>
  <c r="CB272" i="1"/>
  <c r="CB273" i="1"/>
  <c r="CG273" i="1" s="1"/>
  <c r="CH273" i="1" s="1"/>
  <c r="CB274" i="1"/>
  <c r="CB275" i="1"/>
  <c r="CB276" i="1"/>
  <c r="CG276" i="1" s="1"/>
  <c r="CH276" i="1" s="1"/>
  <c r="CB277" i="1"/>
  <c r="CG277" i="1" s="1"/>
  <c r="CH277" i="1" s="1"/>
  <c r="CB278" i="1"/>
  <c r="CG278" i="1" s="1"/>
  <c r="CH278" i="1" s="1"/>
  <c r="CB279" i="1"/>
  <c r="CG279" i="1" s="1"/>
  <c r="CH279" i="1" s="1"/>
  <c r="CB280" i="1"/>
  <c r="CB281" i="1"/>
  <c r="CG281" i="1" s="1"/>
  <c r="CH281" i="1" s="1"/>
  <c r="CB282" i="1"/>
  <c r="CB283" i="1"/>
  <c r="CG283" i="1" s="1"/>
  <c r="CH283" i="1" s="1"/>
  <c r="CB284" i="1"/>
  <c r="CG284" i="1" s="1"/>
  <c r="CH284" i="1" s="1"/>
  <c r="CB285" i="1"/>
  <c r="CB286" i="1"/>
  <c r="CG286" i="1" s="1"/>
  <c r="CH286" i="1" s="1"/>
  <c r="CB287" i="1"/>
  <c r="CB288" i="1"/>
  <c r="CB289" i="1"/>
  <c r="CG289" i="1" s="1"/>
  <c r="CH289" i="1" s="1"/>
  <c r="CB290" i="1"/>
  <c r="CB291" i="1"/>
  <c r="CB292" i="1"/>
  <c r="CG292" i="1" s="1"/>
  <c r="CH292" i="1" s="1"/>
  <c r="CB293" i="1"/>
  <c r="CB294" i="1"/>
  <c r="CG294" i="1" s="1"/>
  <c r="CH294" i="1" s="1"/>
  <c r="CB295" i="1"/>
  <c r="CG295" i="1" s="1"/>
  <c r="CH295" i="1" s="1"/>
  <c r="CB296" i="1"/>
  <c r="CB297" i="1"/>
  <c r="CG297" i="1" s="1"/>
  <c r="CH297" i="1" s="1"/>
  <c r="CB298" i="1"/>
  <c r="CB299" i="1"/>
  <c r="CG299" i="1" s="1"/>
  <c r="CH299" i="1" s="1"/>
  <c r="CB300" i="1"/>
  <c r="CG300" i="1" s="1"/>
  <c r="CH300" i="1" s="1"/>
  <c r="CB301" i="1"/>
  <c r="CB302" i="1"/>
  <c r="CB303" i="1"/>
  <c r="CG303" i="1" s="1"/>
  <c r="CH303" i="1" s="1"/>
  <c r="CB304" i="1"/>
  <c r="CB305" i="1"/>
  <c r="CB306" i="1"/>
  <c r="CG306" i="1" s="1"/>
  <c r="CH306" i="1" s="1"/>
  <c r="CB307" i="1"/>
  <c r="CG307" i="1" s="1"/>
  <c r="CH307" i="1" s="1"/>
  <c r="CB308" i="1"/>
  <c r="CG308" i="1" s="1"/>
  <c r="CH308" i="1" s="1"/>
  <c r="CB309" i="1"/>
  <c r="CB310" i="1"/>
  <c r="CB311" i="1"/>
  <c r="CG311" i="1" s="1"/>
  <c r="CH311" i="1" s="1"/>
  <c r="CB312" i="1"/>
  <c r="CG312" i="1" s="1"/>
  <c r="CH312" i="1" s="1"/>
  <c r="CB313" i="1"/>
  <c r="CB314" i="1"/>
  <c r="CG314" i="1" s="1"/>
  <c r="CH314" i="1" s="1"/>
  <c r="CB315" i="1"/>
  <c r="CB316" i="1"/>
  <c r="CG316" i="1" s="1"/>
  <c r="CH316" i="1" s="1"/>
  <c r="CB317" i="1"/>
  <c r="CG317" i="1" s="1"/>
  <c r="CH317" i="1" s="1"/>
  <c r="CB318" i="1"/>
  <c r="CG318" i="1" s="1"/>
  <c r="CH318" i="1" s="1"/>
  <c r="CB319" i="1"/>
  <c r="CB320" i="1"/>
  <c r="CB321" i="1"/>
  <c r="CB322" i="1"/>
  <c r="CB323" i="1"/>
  <c r="CG323" i="1" s="1"/>
  <c r="CH323" i="1" s="1"/>
  <c r="CB324" i="1"/>
  <c r="CB325" i="1"/>
  <c r="CG325" i="1" s="1"/>
  <c r="CH325" i="1" s="1"/>
  <c r="CB326" i="1"/>
  <c r="CB327" i="1"/>
  <c r="CB328" i="1"/>
  <c r="CB329" i="1"/>
  <c r="CB330" i="1"/>
  <c r="CG330" i="1" s="1"/>
  <c r="CH330" i="1" s="1"/>
  <c r="CB331" i="1"/>
  <c r="CB332" i="1"/>
  <c r="CB333" i="1"/>
  <c r="CG333" i="1" s="1"/>
  <c r="CH333" i="1" s="1"/>
  <c r="CB334" i="1"/>
  <c r="CB335" i="1"/>
  <c r="CB336" i="1"/>
  <c r="CB337" i="1"/>
  <c r="CG337" i="1" s="1"/>
  <c r="CH337" i="1" s="1"/>
  <c r="CB338" i="1"/>
  <c r="CB339" i="1"/>
  <c r="CG339" i="1" s="1"/>
  <c r="CH339" i="1" s="1"/>
  <c r="CB340" i="1"/>
  <c r="CG340" i="1" s="1"/>
  <c r="CH340" i="1" s="1"/>
  <c r="CB341" i="1"/>
  <c r="CG341" i="1" s="1"/>
  <c r="CH341" i="1" s="1"/>
  <c r="CB342" i="1"/>
  <c r="CG342" i="1" s="1"/>
  <c r="CH342" i="1" s="1"/>
  <c r="CB343" i="1"/>
  <c r="CG343" i="1" s="1"/>
  <c r="CH343" i="1" s="1"/>
  <c r="CB344" i="1"/>
  <c r="CB345" i="1"/>
  <c r="CG345" i="1" s="1"/>
  <c r="CH345" i="1" s="1"/>
  <c r="CB346" i="1"/>
  <c r="CG346" i="1" s="1"/>
  <c r="CH346" i="1" s="1"/>
  <c r="CB347" i="1"/>
  <c r="CG347" i="1" s="1"/>
  <c r="CH347" i="1" s="1"/>
  <c r="CB348" i="1"/>
  <c r="CG348" i="1" s="1"/>
  <c r="CH348" i="1" s="1"/>
  <c r="CB349" i="1"/>
  <c r="CG349" i="1" s="1"/>
  <c r="CH349" i="1" s="1"/>
  <c r="CB350" i="1"/>
  <c r="CG350" i="1" s="1"/>
  <c r="CH350" i="1" s="1"/>
  <c r="CB351" i="1"/>
  <c r="CB352" i="1"/>
  <c r="CG352" i="1" s="1"/>
  <c r="CH352" i="1" s="1"/>
  <c r="CB353" i="1"/>
  <c r="CB354" i="1"/>
  <c r="CG354" i="1" s="1"/>
  <c r="CH354" i="1" s="1"/>
  <c r="CB355" i="1"/>
  <c r="CG355" i="1" s="1"/>
  <c r="CH355" i="1" s="1"/>
  <c r="CB356" i="1"/>
  <c r="CG356" i="1" s="1"/>
  <c r="CH356" i="1" s="1"/>
  <c r="CB357" i="1"/>
  <c r="CG357" i="1" s="1"/>
  <c r="CH357" i="1" s="1"/>
  <c r="CB358" i="1"/>
  <c r="CB359" i="1"/>
  <c r="CG359" i="1" s="1"/>
  <c r="CH359" i="1" s="1"/>
  <c r="CB360" i="1"/>
  <c r="CB361" i="1"/>
  <c r="CG361" i="1" s="1"/>
  <c r="CH361" i="1" s="1"/>
  <c r="CB362" i="1"/>
  <c r="CG362" i="1" s="1"/>
  <c r="CH362" i="1" s="1"/>
  <c r="CB363" i="1"/>
  <c r="CB364" i="1"/>
  <c r="CB365" i="1"/>
  <c r="CG365" i="1" s="1"/>
  <c r="CH365" i="1" s="1"/>
  <c r="CB366" i="1"/>
  <c r="CB367" i="1"/>
  <c r="CG367" i="1" s="1"/>
  <c r="CH367" i="1" s="1"/>
  <c r="CB368" i="1"/>
  <c r="CG368" i="1" s="1"/>
  <c r="CH368" i="1" s="1"/>
  <c r="CB369" i="1"/>
  <c r="CG369" i="1" s="1"/>
  <c r="CH369" i="1" s="1"/>
  <c r="CB370" i="1"/>
  <c r="CG370" i="1" s="1"/>
  <c r="CH370" i="1" s="1"/>
  <c r="CB371" i="1"/>
  <c r="CB372" i="1"/>
  <c r="CG372" i="1" s="1"/>
  <c r="CH372" i="1" s="1"/>
  <c r="CB373" i="1"/>
  <c r="CB374" i="1"/>
  <c r="CG374" i="1" s="1"/>
  <c r="CH374" i="1" s="1"/>
  <c r="CB375" i="1"/>
  <c r="CB376" i="1"/>
  <c r="CG376" i="1" s="1"/>
  <c r="CH376" i="1" s="1"/>
  <c r="CB377" i="1"/>
  <c r="CB378" i="1"/>
  <c r="CB379" i="1"/>
  <c r="CB380" i="1"/>
  <c r="CG380" i="1" s="1"/>
  <c r="CH380" i="1" s="1"/>
  <c r="CB381" i="1"/>
  <c r="CG381" i="1" s="1"/>
  <c r="CH381" i="1" s="1"/>
  <c r="CB382" i="1"/>
  <c r="CG382" i="1" s="1"/>
  <c r="CH382" i="1" s="1"/>
  <c r="CB383" i="1"/>
  <c r="CB384" i="1"/>
  <c r="CB385" i="1"/>
  <c r="CG385" i="1" s="1"/>
  <c r="CH385" i="1" s="1"/>
  <c r="CB386" i="1"/>
  <c r="CB387" i="1"/>
  <c r="CB388" i="1"/>
  <c r="CG388" i="1" s="1"/>
  <c r="CH388" i="1" s="1"/>
  <c r="CB389" i="1"/>
  <c r="CB390" i="1"/>
  <c r="CB391" i="1"/>
  <c r="CB392" i="1"/>
  <c r="CG392" i="1" s="1"/>
  <c r="CH392" i="1" s="1"/>
  <c r="CB393" i="1"/>
  <c r="CG393" i="1" s="1"/>
  <c r="CH393" i="1" s="1"/>
  <c r="CB394" i="1"/>
  <c r="CB395" i="1"/>
  <c r="CB396" i="1"/>
  <c r="CB397" i="1"/>
  <c r="CG397" i="1" s="1"/>
  <c r="CH397" i="1" s="1"/>
  <c r="CB398" i="1"/>
  <c r="CG398" i="1" s="1"/>
  <c r="CH398" i="1" s="1"/>
  <c r="CB399" i="1"/>
  <c r="CG399" i="1" s="1"/>
  <c r="CH399" i="1" s="1"/>
  <c r="CB400" i="1"/>
  <c r="CG400" i="1" s="1"/>
  <c r="CH400" i="1" s="1"/>
  <c r="CB401" i="1"/>
  <c r="CG401" i="1" s="1"/>
  <c r="CH401" i="1" s="1"/>
  <c r="CB402" i="1"/>
  <c r="CG402" i="1" s="1"/>
  <c r="CH402" i="1" s="1"/>
  <c r="CB403" i="1"/>
  <c r="CG403" i="1" s="1"/>
  <c r="CH403" i="1" s="1"/>
  <c r="CB404" i="1"/>
  <c r="CB405" i="1"/>
  <c r="CG405" i="1" s="1"/>
  <c r="CH405" i="1" s="1"/>
  <c r="CB406" i="1"/>
  <c r="CG406" i="1" s="1"/>
  <c r="CH406" i="1" s="1"/>
  <c r="CB407" i="1"/>
  <c r="CB408" i="1"/>
  <c r="CB409" i="1"/>
  <c r="CG409" i="1" s="1"/>
  <c r="CH409" i="1" s="1"/>
  <c r="CB410" i="1"/>
  <c r="CB411" i="1"/>
  <c r="CG411" i="1" s="1"/>
  <c r="CH411" i="1" s="1"/>
  <c r="CB412" i="1"/>
  <c r="CB413" i="1"/>
  <c r="CB414" i="1"/>
  <c r="CG414" i="1" s="1"/>
  <c r="CH414" i="1" s="1"/>
  <c r="CB415" i="1"/>
  <c r="CG415" i="1" s="1"/>
  <c r="CH415" i="1" s="1"/>
  <c r="CB416" i="1"/>
  <c r="CG416" i="1" s="1"/>
  <c r="CH416" i="1" s="1"/>
  <c r="CB417" i="1"/>
  <c r="CB418" i="1"/>
  <c r="CG418" i="1" s="1"/>
  <c r="CH418" i="1" s="1"/>
  <c r="CB419" i="1"/>
  <c r="CG419" i="1" s="1"/>
  <c r="CH419" i="1" s="1"/>
  <c r="CB420" i="1"/>
  <c r="CB421" i="1"/>
  <c r="CG421" i="1" s="1"/>
  <c r="CH421" i="1" s="1"/>
  <c r="CB422" i="1"/>
  <c r="CG422" i="1" s="1"/>
  <c r="CH422" i="1" s="1"/>
  <c r="CB423" i="1"/>
  <c r="CB424" i="1"/>
  <c r="CG424" i="1" s="1"/>
  <c r="CH424" i="1" s="1"/>
  <c r="CB425" i="1"/>
  <c r="CG425" i="1" s="1"/>
  <c r="CH425" i="1" s="1"/>
  <c r="CB426" i="1"/>
  <c r="CG426" i="1" s="1"/>
  <c r="CH426" i="1" s="1"/>
  <c r="CB427" i="1"/>
  <c r="CB428" i="1"/>
  <c r="CB429" i="1"/>
  <c r="CG429" i="1" s="1"/>
  <c r="CH429" i="1" s="1"/>
  <c r="CB430" i="1"/>
  <c r="CB431" i="1"/>
  <c r="CB432" i="1"/>
  <c r="CB433" i="1"/>
  <c r="CB434" i="1"/>
  <c r="CB435" i="1"/>
  <c r="CG435" i="1" s="1"/>
  <c r="CH435" i="1" s="1"/>
  <c r="CB436" i="1"/>
  <c r="CG436" i="1" s="1"/>
  <c r="CH436" i="1" s="1"/>
  <c r="CB437" i="1"/>
  <c r="CB438" i="1"/>
  <c r="CB439" i="1"/>
  <c r="CG439" i="1" s="1"/>
  <c r="CH439" i="1" s="1"/>
  <c r="CB440" i="1"/>
  <c r="CB441" i="1"/>
  <c r="CB442" i="1"/>
  <c r="CB443" i="1"/>
  <c r="CB444" i="1"/>
  <c r="CG444" i="1" s="1"/>
  <c r="CH444" i="1" s="1"/>
  <c r="CB445" i="1"/>
  <c r="CB446" i="1"/>
  <c r="CB447" i="1"/>
  <c r="CB448" i="1"/>
  <c r="CB449" i="1"/>
  <c r="CG449" i="1" s="1"/>
  <c r="CH449" i="1" s="1"/>
  <c r="CB450" i="1"/>
  <c r="CG450" i="1" s="1"/>
  <c r="CH450" i="1" s="1"/>
  <c r="CB451" i="1"/>
  <c r="CB452" i="1"/>
  <c r="CB453" i="1"/>
  <c r="CG453" i="1" s="1"/>
  <c r="CH453" i="1" s="1"/>
  <c r="CB454" i="1"/>
  <c r="CB455" i="1"/>
  <c r="CG455" i="1" s="1"/>
  <c r="CH455" i="1" s="1"/>
  <c r="CB456" i="1"/>
  <c r="CB457" i="1"/>
  <c r="CB458" i="1"/>
  <c r="CB459" i="1"/>
  <c r="CB460" i="1"/>
  <c r="CG460" i="1" s="1"/>
  <c r="CH460" i="1" s="1"/>
  <c r="CB461" i="1"/>
  <c r="CB462" i="1"/>
  <c r="CG462" i="1" s="1"/>
  <c r="CH462" i="1" s="1"/>
  <c r="CB463" i="1"/>
  <c r="CG463" i="1" s="1"/>
  <c r="CH463" i="1" s="1"/>
  <c r="CB464" i="1"/>
  <c r="CG464" i="1" s="1"/>
  <c r="CH464" i="1" s="1"/>
  <c r="CB465" i="1"/>
  <c r="CB466" i="1"/>
  <c r="CB467" i="1"/>
  <c r="CB468" i="1"/>
  <c r="CB469" i="1"/>
  <c r="CB470" i="1"/>
  <c r="CG470" i="1" s="1"/>
  <c r="CH470" i="1" s="1"/>
  <c r="CB471" i="1"/>
  <c r="CB472" i="1"/>
  <c r="CG472" i="1" s="1"/>
  <c r="CH472" i="1" s="1"/>
  <c r="CB473" i="1"/>
  <c r="CB474" i="1"/>
  <c r="CG474" i="1" s="1"/>
  <c r="CH474" i="1" s="1"/>
  <c r="CB475" i="1"/>
  <c r="CG475" i="1" s="1"/>
  <c r="CH475" i="1" s="1"/>
  <c r="CB476" i="1"/>
  <c r="CB477" i="1"/>
  <c r="CB478" i="1"/>
  <c r="CG478" i="1" s="1"/>
  <c r="CH478" i="1" s="1"/>
  <c r="CB479" i="1"/>
  <c r="CB480" i="1"/>
  <c r="CG480" i="1" s="1"/>
  <c r="CH480" i="1" s="1"/>
  <c r="CB481" i="1"/>
  <c r="CB482" i="1"/>
  <c r="CB483" i="1"/>
  <c r="CB484" i="1"/>
  <c r="CB485" i="1"/>
  <c r="CB486" i="1"/>
  <c r="CB487" i="1"/>
  <c r="CG487" i="1" s="1"/>
  <c r="CH487" i="1" s="1"/>
  <c r="CB488" i="1"/>
  <c r="CB489" i="1"/>
  <c r="CB490" i="1"/>
  <c r="CB491" i="1"/>
  <c r="CB492" i="1"/>
  <c r="CG492" i="1" s="1"/>
  <c r="CH492" i="1" s="1"/>
  <c r="CB493" i="1"/>
  <c r="CG493" i="1" s="1"/>
  <c r="CH493" i="1" s="1"/>
  <c r="CB494" i="1"/>
  <c r="CG494" i="1" s="1"/>
  <c r="CH494" i="1" s="1"/>
  <c r="CB495" i="1"/>
  <c r="CB496" i="1"/>
  <c r="CB497" i="1"/>
  <c r="CB498" i="1"/>
  <c r="CB499" i="1"/>
  <c r="CG499" i="1" s="1"/>
  <c r="CH499" i="1" s="1"/>
  <c r="CB500" i="1"/>
  <c r="CB501" i="1"/>
  <c r="CB502" i="1"/>
  <c r="CG502" i="1" s="1"/>
  <c r="CH502" i="1" s="1"/>
  <c r="CB503" i="1"/>
  <c r="CG503" i="1" s="1"/>
  <c r="CH503" i="1" s="1"/>
  <c r="CB4" i="1"/>
  <c r="Q5" i="1"/>
  <c r="Q6" i="1"/>
  <c r="R6" i="1" s="1"/>
  <c r="Q7" i="1"/>
  <c r="Q8" i="1"/>
  <c r="R8" i="1" s="1"/>
  <c r="Q9" i="1"/>
  <c r="R9" i="1" s="1"/>
  <c r="Q10" i="1"/>
  <c r="R10" i="1" s="1"/>
  <c r="Q11" i="1"/>
  <c r="R11" i="1" s="1"/>
  <c r="Q12" i="1"/>
  <c r="R12" i="1" s="1"/>
  <c r="Q13" i="1"/>
  <c r="R13" i="1" s="1"/>
  <c r="Q14" i="1"/>
  <c r="R14" i="1" s="1"/>
  <c r="Q15" i="1"/>
  <c r="R15" i="1" s="1"/>
  <c r="Q16" i="1"/>
  <c r="R16" i="1" s="1"/>
  <c r="Q17" i="1"/>
  <c r="R17" i="1" s="1"/>
  <c r="Q18" i="1"/>
  <c r="R18" i="1" s="1"/>
  <c r="Q19" i="1"/>
  <c r="R19" i="1" s="1"/>
  <c r="Q20" i="1"/>
  <c r="R20" i="1" s="1"/>
  <c r="Q21" i="1"/>
  <c r="R21" i="1" s="1"/>
  <c r="Q22" i="1"/>
  <c r="R22" i="1" s="1"/>
  <c r="Q23" i="1"/>
  <c r="R23" i="1" s="1"/>
  <c r="Q24" i="1"/>
  <c r="R24" i="1" s="1"/>
  <c r="Q25" i="1"/>
  <c r="R25" i="1" s="1"/>
  <c r="Q26" i="1"/>
  <c r="R26" i="1" s="1"/>
  <c r="Q27" i="1"/>
  <c r="R27" i="1" s="1"/>
  <c r="Q28" i="1"/>
  <c r="R28" i="1" s="1"/>
  <c r="Q29" i="1"/>
  <c r="R29" i="1" s="1"/>
  <c r="Q30" i="1"/>
  <c r="R30" i="1" s="1"/>
  <c r="Q31" i="1"/>
  <c r="R31" i="1" s="1"/>
  <c r="Q32" i="1"/>
  <c r="R32" i="1" s="1"/>
  <c r="Q33" i="1"/>
  <c r="R33" i="1" s="1"/>
  <c r="Q34" i="1"/>
  <c r="R34" i="1" s="1"/>
  <c r="Q35" i="1"/>
  <c r="R35" i="1" s="1"/>
  <c r="Q36" i="1"/>
  <c r="R36" i="1" s="1"/>
  <c r="Q37" i="1"/>
  <c r="R37" i="1" s="1"/>
  <c r="Q38" i="1"/>
  <c r="R38" i="1" s="1"/>
  <c r="Q39" i="1"/>
  <c r="R39" i="1" s="1"/>
  <c r="Q40" i="1"/>
  <c r="R40" i="1" s="1"/>
  <c r="Q41" i="1"/>
  <c r="R41" i="1" s="1"/>
  <c r="Q42" i="1"/>
  <c r="R42" i="1" s="1"/>
  <c r="Q43" i="1"/>
  <c r="R43" i="1" s="1"/>
  <c r="Q44" i="1"/>
  <c r="R44" i="1" s="1"/>
  <c r="Q45" i="1"/>
  <c r="R45" i="1" s="1"/>
  <c r="Q46" i="1"/>
  <c r="R46" i="1" s="1"/>
  <c r="Q47" i="1"/>
  <c r="R47" i="1" s="1"/>
  <c r="Q48" i="1"/>
  <c r="R48" i="1" s="1"/>
  <c r="Q49" i="1"/>
  <c r="R49" i="1" s="1"/>
  <c r="Q50" i="1"/>
  <c r="R50" i="1" s="1"/>
  <c r="Q51" i="1"/>
  <c r="R51" i="1" s="1"/>
  <c r="Q52" i="1"/>
  <c r="R52" i="1" s="1"/>
  <c r="Q53" i="1"/>
  <c r="R53" i="1" s="1"/>
  <c r="Q54" i="1"/>
  <c r="R54" i="1" s="1"/>
  <c r="Q55" i="1"/>
  <c r="R55" i="1" s="1"/>
  <c r="Q56" i="1"/>
  <c r="R56" i="1" s="1"/>
  <c r="Q57" i="1"/>
  <c r="R57" i="1" s="1"/>
  <c r="Q58" i="1"/>
  <c r="R58" i="1" s="1"/>
  <c r="Q59" i="1"/>
  <c r="R59" i="1" s="1"/>
  <c r="Q60" i="1"/>
  <c r="R60" i="1" s="1"/>
  <c r="Q61" i="1"/>
  <c r="R61" i="1" s="1"/>
  <c r="Q62" i="1"/>
  <c r="R62" i="1" s="1"/>
  <c r="Q63" i="1"/>
  <c r="R63" i="1" s="1"/>
  <c r="Q64" i="1"/>
  <c r="R64" i="1" s="1"/>
  <c r="Q65" i="1"/>
  <c r="R65" i="1" s="1"/>
  <c r="Q66" i="1"/>
  <c r="R66" i="1" s="1"/>
  <c r="Q67" i="1"/>
  <c r="R67" i="1" s="1"/>
  <c r="Q68" i="1"/>
  <c r="R68" i="1" s="1"/>
  <c r="Q69" i="1"/>
  <c r="R69" i="1" s="1"/>
  <c r="Q70" i="1"/>
  <c r="R70" i="1" s="1"/>
  <c r="Q71" i="1"/>
  <c r="R71" i="1" s="1"/>
  <c r="Q72" i="1"/>
  <c r="R72" i="1" s="1"/>
  <c r="Q73" i="1"/>
  <c r="R73" i="1" s="1"/>
  <c r="Q74" i="1"/>
  <c r="R74" i="1" s="1"/>
  <c r="Q75" i="1"/>
  <c r="R75" i="1" s="1"/>
  <c r="Q76" i="1"/>
  <c r="R76" i="1" s="1"/>
  <c r="Q77" i="1"/>
  <c r="R77" i="1" s="1"/>
  <c r="Q78" i="1"/>
  <c r="R78" i="1" s="1"/>
  <c r="Q79" i="1"/>
  <c r="R79" i="1" s="1"/>
  <c r="Q80" i="1"/>
  <c r="R80" i="1" s="1"/>
  <c r="Q81" i="1"/>
  <c r="R81" i="1" s="1"/>
  <c r="Q82" i="1"/>
  <c r="R82" i="1" s="1"/>
  <c r="Q83" i="1"/>
  <c r="R83" i="1" s="1"/>
  <c r="Q84" i="1"/>
  <c r="R84" i="1" s="1"/>
  <c r="Q85" i="1"/>
  <c r="R85" i="1" s="1"/>
  <c r="Q86" i="1"/>
  <c r="R86" i="1" s="1"/>
  <c r="Q87" i="1"/>
  <c r="R87" i="1" s="1"/>
  <c r="Q88" i="1"/>
  <c r="R88" i="1" s="1"/>
  <c r="Q89" i="1"/>
  <c r="R89" i="1" s="1"/>
  <c r="Q90" i="1"/>
  <c r="R90" i="1" s="1"/>
  <c r="Q91" i="1"/>
  <c r="R91" i="1" s="1"/>
  <c r="Q92" i="1"/>
  <c r="R92" i="1" s="1"/>
  <c r="Q93" i="1"/>
  <c r="R93" i="1" s="1"/>
  <c r="Q94" i="1"/>
  <c r="R94" i="1" s="1"/>
  <c r="Q95" i="1"/>
  <c r="R95" i="1" s="1"/>
  <c r="Q96" i="1"/>
  <c r="R96" i="1" s="1"/>
  <c r="Q97" i="1"/>
  <c r="R97" i="1" s="1"/>
  <c r="Q98" i="1"/>
  <c r="R98" i="1" s="1"/>
  <c r="Q99" i="1"/>
  <c r="R99" i="1" s="1"/>
  <c r="Q100" i="1"/>
  <c r="R100" i="1" s="1"/>
  <c r="Q101" i="1"/>
  <c r="R101" i="1" s="1"/>
  <c r="Q102" i="1"/>
  <c r="R102" i="1" s="1"/>
  <c r="Q103" i="1"/>
  <c r="R103" i="1" s="1"/>
  <c r="Q104" i="1"/>
  <c r="R104" i="1" s="1"/>
  <c r="Q105" i="1"/>
  <c r="R105" i="1" s="1"/>
  <c r="Q106" i="1"/>
  <c r="R106" i="1" s="1"/>
  <c r="Q107" i="1"/>
  <c r="R107" i="1" s="1"/>
  <c r="Q108" i="1"/>
  <c r="R108" i="1" s="1"/>
  <c r="Q109" i="1"/>
  <c r="R109" i="1" s="1"/>
  <c r="Q110" i="1"/>
  <c r="R110" i="1" s="1"/>
  <c r="Q111" i="1"/>
  <c r="R111" i="1" s="1"/>
  <c r="Q112" i="1"/>
  <c r="R112" i="1" s="1"/>
  <c r="Q113" i="1"/>
  <c r="R113" i="1" s="1"/>
  <c r="Q114" i="1"/>
  <c r="R114" i="1" s="1"/>
  <c r="Q115" i="1"/>
  <c r="R115" i="1" s="1"/>
  <c r="Q116" i="1"/>
  <c r="R116" i="1" s="1"/>
  <c r="Q117" i="1"/>
  <c r="R117" i="1" s="1"/>
  <c r="Q118" i="1"/>
  <c r="R118" i="1" s="1"/>
  <c r="Q119" i="1"/>
  <c r="R119" i="1" s="1"/>
  <c r="Q120" i="1"/>
  <c r="R120" i="1" s="1"/>
  <c r="Q121" i="1"/>
  <c r="R121" i="1" s="1"/>
  <c r="Q122" i="1"/>
  <c r="R122" i="1" s="1"/>
  <c r="Q123" i="1"/>
  <c r="R123" i="1" s="1"/>
  <c r="Q124" i="1"/>
  <c r="R124" i="1" s="1"/>
  <c r="Q125" i="1"/>
  <c r="R125" i="1" s="1"/>
  <c r="Q126" i="1"/>
  <c r="R126" i="1" s="1"/>
  <c r="Q127" i="1"/>
  <c r="R127" i="1" s="1"/>
  <c r="Q128" i="1"/>
  <c r="R128" i="1" s="1"/>
  <c r="Q129" i="1"/>
  <c r="R129" i="1" s="1"/>
  <c r="Q130" i="1"/>
  <c r="R130" i="1" s="1"/>
  <c r="Q131" i="1"/>
  <c r="R131" i="1" s="1"/>
  <c r="Q132" i="1"/>
  <c r="R132" i="1" s="1"/>
  <c r="Q133" i="1"/>
  <c r="R133" i="1" s="1"/>
  <c r="Q134" i="1"/>
  <c r="R134" i="1" s="1"/>
  <c r="Q135" i="1"/>
  <c r="R135" i="1" s="1"/>
  <c r="Q136" i="1"/>
  <c r="R136" i="1" s="1"/>
  <c r="Q137" i="1"/>
  <c r="R137" i="1" s="1"/>
  <c r="Q138" i="1"/>
  <c r="R138" i="1" s="1"/>
  <c r="Q139" i="1"/>
  <c r="R139" i="1" s="1"/>
  <c r="Q140" i="1"/>
  <c r="R140" i="1" s="1"/>
  <c r="Q141" i="1"/>
  <c r="R141" i="1" s="1"/>
  <c r="Q142" i="1"/>
  <c r="R142" i="1" s="1"/>
  <c r="Q143" i="1"/>
  <c r="R143" i="1" s="1"/>
  <c r="Q144" i="1"/>
  <c r="R144" i="1" s="1"/>
  <c r="Q145" i="1"/>
  <c r="R145" i="1" s="1"/>
  <c r="Q146" i="1"/>
  <c r="R146" i="1" s="1"/>
  <c r="Q147" i="1"/>
  <c r="R147" i="1" s="1"/>
  <c r="Q148" i="1"/>
  <c r="R148" i="1" s="1"/>
  <c r="Q149" i="1"/>
  <c r="R149" i="1" s="1"/>
  <c r="Q150" i="1"/>
  <c r="R150" i="1" s="1"/>
  <c r="Q151" i="1"/>
  <c r="R151" i="1" s="1"/>
  <c r="Q152" i="1"/>
  <c r="R152" i="1" s="1"/>
  <c r="Q153" i="1"/>
  <c r="R153" i="1" s="1"/>
  <c r="Q154" i="1"/>
  <c r="R154" i="1" s="1"/>
  <c r="Q155" i="1"/>
  <c r="R155" i="1" s="1"/>
  <c r="Q156" i="1"/>
  <c r="R156" i="1" s="1"/>
  <c r="Q157" i="1"/>
  <c r="R157" i="1" s="1"/>
  <c r="Q158" i="1"/>
  <c r="R158" i="1" s="1"/>
  <c r="Q159" i="1"/>
  <c r="R159" i="1" s="1"/>
  <c r="Q160" i="1"/>
  <c r="R160" i="1" s="1"/>
  <c r="Q161" i="1"/>
  <c r="R161" i="1" s="1"/>
  <c r="Q162" i="1"/>
  <c r="R162" i="1" s="1"/>
  <c r="Q163" i="1"/>
  <c r="R163" i="1" s="1"/>
  <c r="Q164" i="1"/>
  <c r="R164" i="1" s="1"/>
  <c r="Q165" i="1"/>
  <c r="R165" i="1" s="1"/>
  <c r="Q166" i="1"/>
  <c r="R166" i="1" s="1"/>
  <c r="Q167" i="1"/>
  <c r="R167" i="1" s="1"/>
  <c r="Q168" i="1"/>
  <c r="R168" i="1" s="1"/>
  <c r="Q169" i="1"/>
  <c r="R169" i="1" s="1"/>
  <c r="Q170" i="1"/>
  <c r="R170" i="1" s="1"/>
  <c r="Q171" i="1"/>
  <c r="R171" i="1" s="1"/>
  <c r="Q172" i="1"/>
  <c r="R172" i="1" s="1"/>
  <c r="Q173" i="1"/>
  <c r="R173" i="1" s="1"/>
  <c r="Q174" i="1"/>
  <c r="R174" i="1" s="1"/>
  <c r="Q175" i="1"/>
  <c r="R175" i="1" s="1"/>
  <c r="Q176" i="1"/>
  <c r="R176" i="1" s="1"/>
  <c r="Q177" i="1"/>
  <c r="R177" i="1" s="1"/>
  <c r="Q178" i="1"/>
  <c r="R178" i="1" s="1"/>
  <c r="Q179" i="1"/>
  <c r="R179" i="1" s="1"/>
  <c r="Q180" i="1"/>
  <c r="R180" i="1" s="1"/>
  <c r="Q181" i="1"/>
  <c r="R181" i="1" s="1"/>
  <c r="Q182" i="1"/>
  <c r="R182" i="1" s="1"/>
  <c r="Q183" i="1"/>
  <c r="R183" i="1" s="1"/>
  <c r="Q184" i="1"/>
  <c r="R184" i="1" s="1"/>
  <c r="Q185" i="1"/>
  <c r="R185" i="1" s="1"/>
  <c r="Q186" i="1"/>
  <c r="R186" i="1" s="1"/>
  <c r="Q187" i="1"/>
  <c r="R187" i="1" s="1"/>
  <c r="Q188" i="1"/>
  <c r="R188" i="1" s="1"/>
  <c r="Q189" i="1"/>
  <c r="R189" i="1" s="1"/>
  <c r="Q190" i="1"/>
  <c r="R190" i="1" s="1"/>
  <c r="Q191" i="1"/>
  <c r="R191" i="1" s="1"/>
  <c r="Q192" i="1"/>
  <c r="R192" i="1" s="1"/>
  <c r="Q193" i="1"/>
  <c r="R193" i="1" s="1"/>
  <c r="Q194" i="1"/>
  <c r="R194" i="1" s="1"/>
  <c r="Q195" i="1"/>
  <c r="R195" i="1" s="1"/>
  <c r="Q196" i="1"/>
  <c r="R196" i="1" s="1"/>
  <c r="Q197" i="1"/>
  <c r="R197" i="1" s="1"/>
  <c r="Q198" i="1"/>
  <c r="R198" i="1" s="1"/>
  <c r="Q199" i="1"/>
  <c r="R199" i="1" s="1"/>
  <c r="Q200" i="1"/>
  <c r="R200" i="1" s="1"/>
  <c r="Q201" i="1"/>
  <c r="R201" i="1" s="1"/>
  <c r="Q202" i="1"/>
  <c r="R202" i="1" s="1"/>
  <c r="Q203" i="1"/>
  <c r="R203" i="1" s="1"/>
  <c r="Q204" i="1"/>
  <c r="R204" i="1" s="1"/>
  <c r="Q205" i="1"/>
  <c r="R205" i="1" s="1"/>
  <c r="Q206" i="1"/>
  <c r="R206" i="1" s="1"/>
  <c r="Q207" i="1"/>
  <c r="R207" i="1" s="1"/>
  <c r="Q208" i="1"/>
  <c r="R208" i="1" s="1"/>
  <c r="Q209" i="1"/>
  <c r="R209" i="1" s="1"/>
  <c r="Q210" i="1"/>
  <c r="R210" i="1" s="1"/>
  <c r="Q211" i="1"/>
  <c r="R211" i="1" s="1"/>
  <c r="Q212" i="1"/>
  <c r="R212" i="1" s="1"/>
  <c r="Q213" i="1"/>
  <c r="R213" i="1" s="1"/>
  <c r="Q214" i="1"/>
  <c r="R214" i="1" s="1"/>
  <c r="Q215" i="1"/>
  <c r="R215" i="1" s="1"/>
  <c r="Q216" i="1"/>
  <c r="R216" i="1" s="1"/>
  <c r="Q217" i="1"/>
  <c r="R217" i="1" s="1"/>
  <c r="Q218" i="1"/>
  <c r="R218" i="1" s="1"/>
  <c r="Q219" i="1"/>
  <c r="R219" i="1" s="1"/>
  <c r="Q220" i="1"/>
  <c r="R220" i="1" s="1"/>
  <c r="Q221" i="1"/>
  <c r="R221" i="1" s="1"/>
  <c r="Q222" i="1"/>
  <c r="R222" i="1" s="1"/>
  <c r="Q223" i="1"/>
  <c r="R223" i="1" s="1"/>
  <c r="Q224" i="1"/>
  <c r="R224" i="1" s="1"/>
  <c r="Q225" i="1"/>
  <c r="R225" i="1" s="1"/>
  <c r="Q226" i="1"/>
  <c r="R226" i="1" s="1"/>
  <c r="Q227" i="1"/>
  <c r="R227" i="1" s="1"/>
  <c r="Q228" i="1"/>
  <c r="R228" i="1" s="1"/>
  <c r="Q229" i="1"/>
  <c r="R229" i="1" s="1"/>
  <c r="Q230" i="1"/>
  <c r="R230" i="1" s="1"/>
  <c r="Q231" i="1"/>
  <c r="R231" i="1" s="1"/>
  <c r="Q232" i="1"/>
  <c r="R232" i="1" s="1"/>
  <c r="Q233" i="1"/>
  <c r="R233" i="1" s="1"/>
  <c r="Q234" i="1"/>
  <c r="R234" i="1" s="1"/>
  <c r="Q235" i="1"/>
  <c r="R235" i="1" s="1"/>
  <c r="Q236" i="1"/>
  <c r="R236" i="1" s="1"/>
  <c r="Q237" i="1"/>
  <c r="R237" i="1" s="1"/>
  <c r="Q238" i="1"/>
  <c r="R238" i="1" s="1"/>
  <c r="Q239" i="1"/>
  <c r="R239" i="1" s="1"/>
  <c r="Q240" i="1"/>
  <c r="R240" i="1" s="1"/>
  <c r="Q241" i="1"/>
  <c r="R241" i="1" s="1"/>
  <c r="Q242" i="1"/>
  <c r="R242" i="1" s="1"/>
  <c r="Q243" i="1"/>
  <c r="R243" i="1" s="1"/>
  <c r="Q244" i="1"/>
  <c r="R244" i="1" s="1"/>
  <c r="Q245" i="1"/>
  <c r="R245" i="1" s="1"/>
  <c r="Q246" i="1"/>
  <c r="R246" i="1" s="1"/>
  <c r="Q247" i="1"/>
  <c r="R247" i="1" s="1"/>
  <c r="Q248" i="1"/>
  <c r="R248" i="1" s="1"/>
  <c r="Q249" i="1"/>
  <c r="R249" i="1" s="1"/>
  <c r="Q250" i="1"/>
  <c r="R250" i="1" s="1"/>
  <c r="Q251" i="1"/>
  <c r="R251" i="1" s="1"/>
  <c r="Q252" i="1"/>
  <c r="R252" i="1" s="1"/>
  <c r="Q253" i="1"/>
  <c r="R253" i="1" s="1"/>
  <c r="Q254" i="1"/>
  <c r="R254" i="1" s="1"/>
  <c r="Q255" i="1"/>
  <c r="R255" i="1" s="1"/>
  <c r="Q256" i="1"/>
  <c r="R256" i="1" s="1"/>
  <c r="Q257" i="1"/>
  <c r="R257" i="1" s="1"/>
  <c r="Q258" i="1"/>
  <c r="R258" i="1" s="1"/>
  <c r="Q259" i="1"/>
  <c r="R259" i="1" s="1"/>
  <c r="Q260" i="1"/>
  <c r="R260" i="1" s="1"/>
  <c r="Q261" i="1"/>
  <c r="R261" i="1" s="1"/>
  <c r="Q262" i="1"/>
  <c r="R262" i="1" s="1"/>
  <c r="Q263" i="1"/>
  <c r="R263" i="1" s="1"/>
  <c r="Q264" i="1"/>
  <c r="R264" i="1" s="1"/>
  <c r="Q265" i="1"/>
  <c r="R265" i="1" s="1"/>
  <c r="Q266" i="1"/>
  <c r="R266" i="1" s="1"/>
  <c r="Q267" i="1"/>
  <c r="R267" i="1" s="1"/>
  <c r="Q268" i="1"/>
  <c r="R268" i="1" s="1"/>
  <c r="Q269" i="1"/>
  <c r="R269" i="1" s="1"/>
  <c r="Q270" i="1"/>
  <c r="R270" i="1" s="1"/>
  <c r="Q271" i="1"/>
  <c r="R271" i="1" s="1"/>
  <c r="Q272" i="1"/>
  <c r="R272" i="1" s="1"/>
  <c r="Q273" i="1"/>
  <c r="R273" i="1" s="1"/>
  <c r="Q274" i="1"/>
  <c r="R274" i="1" s="1"/>
  <c r="Q275" i="1"/>
  <c r="R275" i="1" s="1"/>
  <c r="Q276" i="1"/>
  <c r="R276" i="1" s="1"/>
  <c r="Q277" i="1"/>
  <c r="R277" i="1" s="1"/>
  <c r="Q278" i="1"/>
  <c r="R278" i="1" s="1"/>
  <c r="Q279" i="1"/>
  <c r="R279" i="1" s="1"/>
  <c r="Q280" i="1"/>
  <c r="R280" i="1" s="1"/>
  <c r="Q281" i="1"/>
  <c r="R281" i="1" s="1"/>
  <c r="Q282" i="1"/>
  <c r="R282" i="1" s="1"/>
  <c r="Q283" i="1"/>
  <c r="R283" i="1" s="1"/>
  <c r="Q284" i="1"/>
  <c r="R284" i="1" s="1"/>
  <c r="Q285" i="1"/>
  <c r="R285" i="1" s="1"/>
  <c r="Q286" i="1"/>
  <c r="R286" i="1" s="1"/>
  <c r="Q287" i="1"/>
  <c r="R287" i="1" s="1"/>
  <c r="Q288" i="1"/>
  <c r="R288" i="1" s="1"/>
  <c r="Q289" i="1"/>
  <c r="R289" i="1" s="1"/>
  <c r="Q290" i="1"/>
  <c r="R290" i="1" s="1"/>
  <c r="Q291" i="1"/>
  <c r="R291" i="1" s="1"/>
  <c r="Q292" i="1"/>
  <c r="R292" i="1" s="1"/>
  <c r="Q293" i="1"/>
  <c r="R293" i="1" s="1"/>
  <c r="Q294" i="1"/>
  <c r="R294" i="1" s="1"/>
  <c r="Q295" i="1"/>
  <c r="R295" i="1" s="1"/>
  <c r="Q296" i="1"/>
  <c r="R296" i="1" s="1"/>
  <c r="Q297" i="1"/>
  <c r="R297" i="1" s="1"/>
  <c r="Q298" i="1"/>
  <c r="R298" i="1" s="1"/>
  <c r="Q299" i="1"/>
  <c r="R299" i="1" s="1"/>
  <c r="Q300" i="1"/>
  <c r="R300" i="1" s="1"/>
  <c r="Q301" i="1"/>
  <c r="R301" i="1" s="1"/>
  <c r="Q302" i="1"/>
  <c r="R302" i="1" s="1"/>
  <c r="Q303" i="1"/>
  <c r="R303" i="1" s="1"/>
  <c r="Q304" i="1"/>
  <c r="R304" i="1" s="1"/>
  <c r="Q305" i="1"/>
  <c r="R305" i="1" s="1"/>
  <c r="Q306" i="1"/>
  <c r="R306" i="1" s="1"/>
  <c r="Q307" i="1"/>
  <c r="R307" i="1" s="1"/>
  <c r="Q308" i="1"/>
  <c r="R308" i="1" s="1"/>
  <c r="Q309" i="1"/>
  <c r="R309" i="1" s="1"/>
  <c r="Q310" i="1"/>
  <c r="R310" i="1" s="1"/>
  <c r="Q311" i="1"/>
  <c r="R311" i="1" s="1"/>
  <c r="Q312" i="1"/>
  <c r="R312" i="1" s="1"/>
  <c r="Q313" i="1"/>
  <c r="R313" i="1" s="1"/>
  <c r="Q314" i="1"/>
  <c r="R314" i="1" s="1"/>
  <c r="Q315" i="1"/>
  <c r="R315" i="1" s="1"/>
  <c r="Q316" i="1"/>
  <c r="R316" i="1" s="1"/>
  <c r="Q317" i="1"/>
  <c r="R317" i="1" s="1"/>
  <c r="Q318" i="1"/>
  <c r="R318" i="1" s="1"/>
  <c r="Q319" i="1"/>
  <c r="R319" i="1" s="1"/>
  <c r="Q320" i="1"/>
  <c r="R320" i="1" s="1"/>
  <c r="Q321" i="1"/>
  <c r="R321" i="1" s="1"/>
  <c r="Q322" i="1"/>
  <c r="R322" i="1" s="1"/>
  <c r="Q323" i="1"/>
  <c r="R323" i="1" s="1"/>
  <c r="Q324" i="1"/>
  <c r="R324" i="1" s="1"/>
  <c r="Q325" i="1"/>
  <c r="R325" i="1" s="1"/>
  <c r="Q326" i="1"/>
  <c r="R326" i="1" s="1"/>
  <c r="Q327" i="1"/>
  <c r="R327" i="1" s="1"/>
  <c r="Q328" i="1"/>
  <c r="R328" i="1" s="1"/>
  <c r="Q329" i="1"/>
  <c r="R329" i="1" s="1"/>
  <c r="Q330" i="1"/>
  <c r="R330" i="1" s="1"/>
  <c r="Q331" i="1"/>
  <c r="R331" i="1" s="1"/>
  <c r="Q332" i="1"/>
  <c r="R332" i="1" s="1"/>
  <c r="Q333" i="1"/>
  <c r="R333" i="1" s="1"/>
  <c r="Q334" i="1"/>
  <c r="R334" i="1" s="1"/>
  <c r="Q335" i="1"/>
  <c r="R335" i="1" s="1"/>
  <c r="Q336" i="1"/>
  <c r="R336" i="1" s="1"/>
  <c r="Q337" i="1"/>
  <c r="R337" i="1" s="1"/>
  <c r="Q338" i="1"/>
  <c r="R338" i="1" s="1"/>
  <c r="Q339" i="1"/>
  <c r="R339" i="1" s="1"/>
  <c r="Q340" i="1"/>
  <c r="R340" i="1" s="1"/>
  <c r="Q341" i="1"/>
  <c r="R341" i="1" s="1"/>
  <c r="Q342" i="1"/>
  <c r="R342" i="1" s="1"/>
  <c r="Q343" i="1"/>
  <c r="R343" i="1" s="1"/>
  <c r="Q344" i="1"/>
  <c r="R344" i="1" s="1"/>
  <c r="Q345" i="1"/>
  <c r="R345" i="1" s="1"/>
  <c r="Q346" i="1"/>
  <c r="R346" i="1" s="1"/>
  <c r="Q347" i="1"/>
  <c r="R347" i="1" s="1"/>
  <c r="Q348" i="1"/>
  <c r="R348" i="1" s="1"/>
  <c r="Q349" i="1"/>
  <c r="R349" i="1" s="1"/>
  <c r="Q350" i="1"/>
  <c r="R350" i="1" s="1"/>
  <c r="Q351" i="1"/>
  <c r="R351" i="1" s="1"/>
  <c r="Q352" i="1"/>
  <c r="R352" i="1" s="1"/>
  <c r="Q353" i="1"/>
  <c r="R353" i="1" s="1"/>
  <c r="Q354" i="1"/>
  <c r="R354" i="1" s="1"/>
  <c r="Q355" i="1"/>
  <c r="R355" i="1" s="1"/>
  <c r="Q356" i="1"/>
  <c r="R356" i="1" s="1"/>
  <c r="Q357" i="1"/>
  <c r="R357" i="1" s="1"/>
  <c r="Q358" i="1"/>
  <c r="R358" i="1" s="1"/>
  <c r="Q359" i="1"/>
  <c r="R359" i="1" s="1"/>
  <c r="Q360" i="1"/>
  <c r="R360" i="1" s="1"/>
  <c r="Q361" i="1"/>
  <c r="R361" i="1" s="1"/>
  <c r="Q362" i="1"/>
  <c r="R362" i="1" s="1"/>
  <c r="Q363" i="1"/>
  <c r="R363" i="1" s="1"/>
  <c r="Q364" i="1"/>
  <c r="R364" i="1" s="1"/>
  <c r="Q365" i="1"/>
  <c r="R365" i="1" s="1"/>
  <c r="Q366" i="1"/>
  <c r="R366" i="1" s="1"/>
  <c r="Q367" i="1"/>
  <c r="R367" i="1" s="1"/>
  <c r="Q368" i="1"/>
  <c r="R368" i="1" s="1"/>
  <c r="Q369" i="1"/>
  <c r="R369" i="1" s="1"/>
  <c r="Q370" i="1"/>
  <c r="R370" i="1" s="1"/>
  <c r="Q371" i="1"/>
  <c r="R371" i="1" s="1"/>
  <c r="Q372" i="1"/>
  <c r="R372" i="1" s="1"/>
  <c r="Q373" i="1"/>
  <c r="R373" i="1" s="1"/>
  <c r="Q374" i="1"/>
  <c r="R374" i="1" s="1"/>
  <c r="Q375" i="1"/>
  <c r="R375" i="1" s="1"/>
  <c r="Q376" i="1"/>
  <c r="R376" i="1" s="1"/>
  <c r="Q377" i="1"/>
  <c r="R377" i="1" s="1"/>
  <c r="Q378" i="1"/>
  <c r="R378" i="1" s="1"/>
  <c r="Q379" i="1"/>
  <c r="R379" i="1" s="1"/>
  <c r="Q380" i="1"/>
  <c r="R380" i="1" s="1"/>
  <c r="Q381" i="1"/>
  <c r="R381" i="1" s="1"/>
  <c r="Q382" i="1"/>
  <c r="R382" i="1" s="1"/>
  <c r="Q383" i="1"/>
  <c r="R383" i="1" s="1"/>
  <c r="Q384" i="1"/>
  <c r="R384" i="1" s="1"/>
  <c r="Q385" i="1"/>
  <c r="R385" i="1" s="1"/>
  <c r="Q386" i="1"/>
  <c r="R386" i="1" s="1"/>
  <c r="Q387" i="1"/>
  <c r="R387" i="1" s="1"/>
  <c r="Q388" i="1"/>
  <c r="R388" i="1" s="1"/>
  <c r="Q389" i="1"/>
  <c r="R389" i="1" s="1"/>
  <c r="Q390" i="1"/>
  <c r="R390" i="1" s="1"/>
  <c r="Q391" i="1"/>
  <c r="R391" i="1" s="1"/>
  <c r="Q392" i="1"/>
  <c r="R392" i="1" s="1"/>
  <c r="Q393" i="1"/>
  <c r="R393" i="1" s="1"/>
  <c r="Q394" i="1"/>
  <c r="R394" i="1" s="1"/>
  <c r="Q395" i="1"/>
  <c r="R395" i="1" s="1"/>
  <c r="Q396" i="1"/>
  <c r="R396" i="1" s="1"/>
  <c r="Q397" i="1"/>
  <c r="R397" i="1" s="1"/>
  <c r="Q398" i="1"/>
  <c r="R398" i="1" s="1"/>
  <c r="Q399" i="1"/>
  <c r="R399" i="1" s="1"/>
  <c r="Q400" i="1"/>
  <c r="R400" i="1" s="1"/>
  <c r="Q401" i="1"/>
  <c r="R401" i="1" s="1"/>
  <c r="Q402" i="1"/>
  <c r="R402" i="1" s="1"/>
  <c r="Q403" i="1"/>
  <c r="R403" i="1" s="1"/>
  <c r="Q404" i="1"/>
  <c r="R404" i="1" s="1"/>
  <c r="Q405" i="1"/>
  <c r="R405" i="1" s="1"/>
  <c r="Q406" i="1"/>
  <c r="R406" i="1" s="1"/>
  <c r="Q407" i="1"/>
  <c r="R407" i="1" s="1"/>
  <c r="Q408" i="1"/>
  <c r="R408" i="1" s="1"/>
  <c r="Q409" i="1"/>
  <c r="R409" i="1" s="1"/>
  <c r="Q410" i="1"/>
  <c r="R410" i="1" s="1"/>
  <c r="Q411" i="1"/>
  <c r="R411" i="1" s="1"/>
  <c r="Q412" i="1"/>
  <c r="R412" i="1" s="1"/>
  <c r="Q413" i="1"/>
  <c r="R413" i="1" s="1"/>
  <c r="Q414" i="1"/>
  <c r="R414" i="1" s="1"/>
  <c r="Q415" i="1"/>
  <c r="R415" i="1" s="1"/>
  <c r="Q416" i="1"/>
  <c r="R416" i="1" s="1"/>
  <c r="Q417" i="1"/>
  <c r="R417" i="1" s="1"/>
  <c r="Q418" i="1"/>
  <c r="R418" i="1" s="1"/>
  <c r="Q419" i="1"/>
  <c r="R419" i="1" s="1"/>
  <c r="Q420" i="1"/>
  <c r="R420" i="1" s="1"/>
  <c r="Q421" i="1"/>
  <c r="R421" i="1" s="1"/>
  <c r="Q422" i="1"/>
  <c r="R422" i="1" s="1"/>
  <c r="Q423" i="1"/>
  <c r="R423" i="1" s="1"/>
  <c r="Q424" i="1"/>
  <c r="R424" i="1" s="1"/>
  <c r="Q425" i="1"/>
  <c r="R425" i="1" s="1"/>
  <c r="Q426" i="1"/>
  <c r="R426" i="1" s="1"/>
  <c r="Q427" i="1"/>
  <c r="R427" i="1" s="1"/>
  <c r="Q428" i="1"/>
  <c r="R428" i="1" s="1"/>
  <c r="Q429" i="1"/>
  <c r="R429" i="1" s="1"/>
  <c r="Q430" i="1"/>
  <c r="R430" i="1" s="1"/>
  <c r="Q431" i="1"/>
  <c r="R431" i="1" s="1"/>
  <c r="Q432" i="1"/>
  <c r="R432" i="1" s="1"/>
  <c r="Q433" i="1"/>
  <c r="R433" i="1" s="1"/>
  <c r="Q434" i="1"/>
  <c r="R434" i="1" s="1"/>
  <c r="Q435" i="1"/>
  <c r="R435" i="1" s="1"/>
  <c r="Q436" i="1"/>
  <c r="R436" i="1" s="1"/>
  <c r="Q437" i="1"/>
  <c r="R437" i="1" s="1"/>
  <c r="Q438" i="1"/>
  <c r="R438" i="1" s="1"/>
  <c r="Q439" i="1"/>
  <c r="R439" i="1" s="1"/>
  <c r="Q440" i="1"/>
  <c r="R440" i="1" s="1"/>
  <c r="Q441" i="1"/>
  <c r="R441" i="1" s="1"/>
  <c r="Q442" i="1"/>
  <c r="R442" i="1" s="1"/>
  <c r="Q443" i="1"/>
  <c r="R443" i="1" s="1"/>
  <c r="Q444" i="1"/>
  <c r="R444" i="1" s="1"/>
  <c r="Q445" i="1"/>
  <c r="R445" i="1" s="1"/>
  <c r="Q446" i="1"/>
  <c r="R446" i="1" s="1"/>
  <c r="Q447" i="1"/>
  <c r="R447" i="1" s="1"/>
  <c r="Q448" i="1"/>
  <c r="R448" i="1" s="1"/>
  <c r="Q449" i="1"/>
  <c r="R449" i="1" s="1"/>
  <c r="Q450" i="1"/>
  <c r="R450" i="1" s="1"/>
  <c r="Q451" i="1"/>
  <c r="R451" i="1" s="1"/>
  <c r="Q452" i="1"/>
  <c r="R452" i="1" s="1"/>
  <c r="Q453" i="1"/>
  <c r="R453" i="1" s="1"/>
  <c r="Q454" i="1"/>
  <c r="R454" i="1" s="1"/>
  <c r="Q455" i="1"/>
  <c r="R455" i="1" s="1"/>
  <c r="Q456" i="1"/>
  <c r="R456" i="1" s="1"/>
  <c r="Q457" i="1"/>
  <c r="R457" i="1" s="1"/>
  <c r="Q458" i="1"/>
  <c r="R458" i="1" s="1"/>
  <c r="Q459" i="1"/>
  <c r="R459" i="1" s="1"/>
  <c r="Q460" i="1"/>
  <c r="R460" i="1" s="1"/>
  <c r="Q461" i="1"/>
  <c r="R461" i="1" s="1"/>
  <c r="Q462" i="1"/>
  <c r="R462" i="1" s="1"/>
  <c r="Q463" i="1"/>
  <c r="R463" i="1" s="1"/>
  <c r="Q464" i="1"/>
  <c r="R464" i="1" s="1"/>
  <c r="Q465" i="1"/>
  <c r="R465" i="1" s="1"/>
  <c r="Q466" i="1"/>
  <c r="R466" i="1" s="1"/>
  <c r="Q467" i="1"/>
  <c r="R467" i="1" s="1"/>
  <c r="Q468" i="1"/>
  <c r="R468" i="1" s="1"/>
  <c r="Q469" i="1"/>
  <c r="R469" i="1" s="1"/>
  <c r="Q470" i="1"/>
  <c r="R470" i="1" s="1"/>
  <c r="Q471" i="1"/>
  <c r="R471" i="1" s="1"/>
  <c r="Q472" i="1"/>
  <c r="R472" i="1" s="1"/>
  <c r="Q473" i="1"/>
  <c r="R473" i="1" s="1"/>
  <c r="Q474" i="1"/>
  <c r="R474" i="1" s="1"/>
  <c r="Q475" i="1"/>
  <c r="R475" i="1" s="1"/>
  <c r="Q476" i="1"/>
  <c r="R476" i="1" s="1"/>
  <c r="Q477" i="1"/>
  <c r="R477" i="1" s="1"/>
  <c r="Q478" i="1"/>
  <c r="R478" i="1" s="1"/>
  <c r="Q479" i="1"/>
  <c r="R479" i="1" s="1"/>
  <c r="Q480" i="1"/>
  <c r="R480" i="1" s="1"/>
  <c r="Q481" i="1"/>
  <c r="R481" i="1" s="1"/>
  <c r="Q482" i="1"/>
  <c r="R482" i="1" s="1"/>
  <c r="Q483" i="1"/>
  <c r="R483" i="1" s="1"/>
  <c r="Q484" i="1"/>
  <c r="R484" i="1" s="1"/>
  <c r="Q485" i="1"/>
  <c r="R485" i="1" s="1"/>
  <c r="Q486" i="1"/>
  <c r="R486" i="1" s="1"/>
  <c r="Q487" i="1"/>
  <c r="R487" i="1" s="1"/>
  <c r="Q488" i="1"/>
  <c r="R488" i="1" s="1"/>
  <c r="Q489" i="1"/>
  <c r="R489" i="1" s="1"/>
  <c r="Q490" i="1"/>
  <c r="R490" i="1" s="1"/>
  <c r="Q491" i="1"/>
  <c r="R491" i="1" s="1"/>
  <c r="Q492" i="1"/>
  <c r="R492" i="1" s="1"/>
  <c r="Q493" i="1"/>
  <c r="R493" i="1" s="1"/>
  <c r="Q494" i="1"/>
  <c r="R494" i="1" s="1"/>
  <c r="Q495" i="1"/>
  <c r="R495" i="1" s="1"/>
  <c r="Q496" i="1"/>
  <c r="R496" i="1" s="1"/>
  <c r="Q497" i="1"/>
  <c r="R497" i="1" s="1"/>
  <c r="Q498" i="1"/>
  <c r="R498" i="1" s="1"/>
  <c r="Q499" i="1"/>
  <c r="R499" i="1" s="1"/>
  <c r="Q500" i="1"/>
  <c r="R500" i="1" s="1"/>
  <c r="Q501" i="1"/>
  <c r="R501" i="1" s="1"/>
  <c r="Q502" i="1"/>
  <c r="R502" i="1" s="1"/>
  <c r="Q503" i="1"/>
  <c r="R503" i="1" s="1"/>
  <c r="B22" i="4" l="1"/>
  <c r="R5" i="1"/>
  <c r="C22" i="4"/>
  <c r="C25" i="4"/>
  <c r="R7" i="1"/>
  <c r="D22" i="4"/>
  <c r="C21" i="4"/>
  <c r="R4" i="1"/>
  <c r="B25" i="4"/>
  <c r="D25" i="4"/>
  <c r="D24" i="4"/>
  <c r="D23" i="4"/>
  <c r="D18" i="4"/>
  <c r="D20" i="4"/>
  <c r="B20" i="4"/>
  <c r="D21" i="4"/>
  <c r="B21" i="4"/>
  <c r="C20" i="4"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<sst xmlns="http://schemas.openxmlformats.org/spreadsheetml/2006/main" count="6653" uniqueCount="236">
  <si>
    <t>Herramienta de segmentación de MIPYME  - Kit de herramientas Paso 5: Herramienta de análisis de cartera</t>
  </si>
  <si>
    <t>Nombre de la institución financiera</t>
  </si>
  <si>
    <t>Inserte el nombre de su organización en la celda A2</t>
  </si>
  <si>
    <r>
      <t xml:space="preserve">Bienvenido a la </t>
    </r>
    <r>
      <rPr>
        <b/>
        <sz val="11"/>
        <color rgb="FF000000"/>
        <rFont val="Calibri"/>
        <family val="2"/>
        <scheme val="minor"/>
      </rPr>
      <t>Herramienta de Análisis de Cartera</t>
    </r>
    <r>
      <rPr>
        <sz val="11"/>
        <color rgb="FF000000"/>
        <rFont val="Calibri"/>
        <family val="2"/>
        <scheme val="minor"/>
      </rPr>
      <t xml:space="preserve">, parte del </t>
    </r>
    <r>
      <rPr>
        <b/>
        <sz val="11"/>
        <color rgb="FF000000"/>
        <rFont val="Calibri"/>
        <family val="2"/>
        <scheme val="minor"/>
      </rPr>
      <t>Kit de Herramientas para la Segmentación de MIPYME</t>
    </r>
    <r>
      <rPr>
        <sz val="11"/>
        <color rgb="FF000000"/>
        <rFont val="Calibri"/>
        <family val="2"/>
        <scheme val="minor"/>
      </rPr>
      <t>.
Esta herramienta está diseñada para que los intermediarios financieros analicen los datos de clientes y préstamos de las PYME, con especial atención a las PYME propiedad de mujeres y lideradas por mujeres (MIPYME). Complementa las herramientas anteriores, pasando de las evaluaciones de mercado y ecosistema a la perspectiva de cartera, lo que permite a las instituciones:
- Identificar patrones y brechas en la atención a las MIPYMEs en comparación con otras PYME;
- Comprender las características de los clientes y las diferencias de rendimiento utilizando datos desagregados por género;
- Apoyar la toma de decisiones basada en datos para el diseño de productos, la difusión y la gestión de riesgos.
Para obtener orientación detallada sobre la segmentación y cómo esta herramienta se integra en el marco general, consulte el Kit de Herramientas para la Segmentación de PYME completo en:</t>
    </r>
  </si>
  <si>
    <t>Kit de herramientas para la segmentación de las MIPYMEs (enlace)</t>
  </si>
  <si>
    <t>ENTRADA DE DATOS</t>
  </si>
  <si>
    <t>Vaya a la hoja "Ingrese datos aquí"</t>
  </si>
  <si>
    <t>Comience por la columna A e inserte los datos de cada cliente por separado. Si inserta datos de varios clientes simultáneamente, asegúrese de que los valores de cada fila subsiguiente estén ordenados del mismo modo y se refieran al cliente de la celda A de la fila.</t>
  </si>
  <si>
    <t>La fila 2 incluye información sobre el tipo de datos que deben insertarse en la columna siguiente a partir de la fila 4 de la columna.</t>
  </si>
  <si>
    <t>Algunas filas (p. ej., D y E) contienen validación de datos para garantizar que las entradas tengan un formato que la herramienta de análisis pueda procesar. Si copia valores para toda la fila, asegúrese de que las entradas tengan el mismo formato que las opciones posibles. Para ver las listas de opciones posibles, vaya a la hoja "Configuración".</t>
  </si>
  <si>
    <t>Algunas filas (p. ej., H) contienen Validación de Datos basada en categorizaciones comunes (clasificaciones de número de empleados, tramos de ingresos, etc.). Si su organización utiliza umbrales diferentes a los que aparecen en la hoja "Configuración", modifique los valores actuales con los aplicables a su organización y jurisdicción antes de completar los datos.</t>
  </si>
  <si>
    <t>Algunas celdas de la Fila 2 contienen el mensaje "Fórmula: no modificar. Sobrescribir solo si los datos ya están disponibles". Para mayor claridad, estas columnas contienen fórmulas derivadas de los datos de las otras columnas. Si su organización ya ha calculado esta métrica, puede insertar los datos de sus cálculos. De lo contrario, asegúrese de arrastrar la fórmula hasta la última fila completada para garantizar que se procesen todos los datos.</t>
  </si>
  <si>
    <t>A partir de la columna T, se listan varios servicios bancarios de uso común en cada una de las columnas. Si su organización registra estos servicios con un nombre diferente, puede cambiar el nombre del servicio en la fila 3. Si su organización registra más tipos de servicios de los ya listados, muestre las columnas entre AA y BR para ver columnas adicionales donde se puede listar cada uno de estos servicios. Si el cliente utiliza el servicio, ingrese 1. Si no lo utiliza, ingrese 0 o deje el campo en blanco.</t>
  </si>
  <si>
    <t>ANÁLISIS</t>
  </si>
  <si>
    <t>Una vez finalizada la entrada de datos, pase a la hoja “Análisis de cartera”.</t>
  </si>
  <si>
    <t>Vaya a la pestaña "Datos" y haga clic en "Actualizar todo" para que el archivo se actualice con los datos ingresados.</t>
  </si>
  <si>
    <t>Tenga en cuenta que, tras la actualización, si sus datos tienen más categorizaciones que las que aparecen actualmente, algunos gráficos podrían quedar ocultos. Si la última fila del gráfico no muestra "Total general", significa que hay filas adicionales ocultas. Para verlas, haga clic en el signo + a la izquierda del número de fila y se expandirá para mostrar las filas que faltan.</t>
  </si>
  <si>
    <t>A la derecha de cada gráfico encontrará una segmentación de datos en la que puede seleccionar los valores si desea mostrar datos solo para un subconjunto más pequeño.</t>
  </si>
  <si>
    <t>Puede usar los enlaces en la parte superior de la hoja para acceder directamente a las distintas secciones. Los enlaces de la fila 5 le llevan a temas generales, mientras que los de abajo le llevan directamente a gráficos individuales.</t>
  </si>
  <si>
    <t>Contenido</t>
  </si>
  <si>
    <t>Enlace</t>
  </si>
  <si>
    <t>Comentarios sobre su función</t>
  </si>
  <si>
    <t>Introducir datos aquí</t>
  </si>
  <si>
    <t>Ir al inicio de la hoja</t>
  </si>
  <si>
    <t>Esta sección le permite recopilar los datos de su cartera en una única plantilla estructurada.</t>
  </si>
  <si>
    <t>Análisis de cartera</t>
  </si>
  <si>
    <t>Con base en los datos insertados en la hoja anterior, esta hoja le proporciona una variedad de desgloses por varios parámetros de negocio que le permiten comparar diferentes segmentos dentro de su cartera y cómo se desempeñan.</t>
  </si>
  <si>
    <t>Configuración</t>
  </si>
  <si>
    <t>Esta hoja contiene listas para la validación de datos en la primera hoja. Permite cambiar las categorías por las que se dividen las empresas.</t>
  </si>
  <si>
    <t>Asegúrese de que todas las entradas de los clientes tengan un identificador único</t>
  </si>
  <si>
    <t>Complete si realiza un seguimiento de datos por región, ciudad u otros marcadores geográficos, déjelo vacío si no es así</t>
  </si>
  <si>
    <t>Insertar % de participación de accionistas mujeres.</t>
  </si>
  <si>
    <t>"Sí" si hay al menos una mujer en un puesto ejecutivo como CEO/COO/Presidente/Vicepresidente, "No" en caso contrario.</t>
  </si>
  <si>
    <t>"Sí" si la estructura de la empresa incluye un consejo directivo, "No" si no lo incluye.</t>
  </si>
  <si>
    <t>Si la empresa cuenta con junta directiva, indique el porcentaje de mujeres entre sus miembros. Si la empresa no cuenta con junta directiva, deje este campo en blanco.</t>
  </si>
  <si>
    <t>Fórmula: no modificar. Sobrescribir solo si los datos ya están disponibles.</t>
  </si>
  <si>
    <t>Introduzca el tamaño de la empresa según sus ingresos anuales. Si no dispone de datos, indique n/d. Si se utilizan umbrales de ingresos diferentes, modifique la columna C de la "Hoja de Validación de Datos" para reflejar las categorías utilizadas.</t>
  </si>
  <si>
    <t>Insertar fecha de fundación de la empresa.</t>
  </si>
  <si>
    <t>Insertar fecha en la que la empresa pasó a ser cliente del banco.</t>
  </si>
  <si>
    <t>Ingrese la fecha de nacimiento del representante de la empresa (propietario mayoritario o representante).</t>
  </si>
  <si>
    <t xml:space="preserve">Insertar la industria en la que opera la cliente.
</t>
  </si>
  <si>
    <t>1 si el cliente utiliza este servicio
0 si el cliente no utiliza este servicio.</t>
  </si>
  <si>
    <t>Si hay servicios adicionales ofrecidos a los clientes que no están enumerados en las columnas anteriores, muestre las columnas ocultas y use tantas como sea necesario para enumerar todos los servicios.</t>
  </si>
  <si>
    <t>Ingrese datos si el cliente es considerado activo o inactivo por el banco.</t>
  </si>
  <si>
    <t>Ingrese la clasificación del tamaño de la empresa de acuerdo a la política local de MSME.</t>
  </si>
  <si>
    <t>Si varios clientes son gestionados por diferentes sectores del banco, indique el sector responsable de gestionar al cliente.</t>
  </si>
  <si>
    <t>"Sí" si las cuentas de los clientes han estado bloqueadas por más de 12 meses, "No" en caso contrario.</t>
  </si>
  <si>
    <t>Exposición total de préstamos en moneda local. Si el cliente tiene préstamos en moneda extranjera, calcule por separado los valores en moneda local según los tipos de cambio aplicables antes de ingresarlos.</t>
  </si>
  <si>
    <t>Ingrese el saldo de las cuentas corrientes del cliente en moneda local. Si el cliente tiene cuentas en moneda extranjera, calcule por separado los valores en moneda local según los tipos de cambio aplicables antes de ingresarlos.</t>
  </si>
  <si>
    <t xml:space="preserve">Ingrese el tipo de préstamo que usa la cliente.
</t>
  </si>
  <si>
    <t>Si alguno de los préstamos del cliente está garantizado, ingrese el tipo de garantía utilizada</t>
  </si>
  <si>
    <t>Introduzca el número de contratos de préstamo individuales con el cliente</t>
  </si>
  <si>
    <t>Para cada cliente de préstamo, ingrese el estado de desempeño (PAR 30, PAR 90, etc. en caso de incumplimiento), En cumplimiento para aquellos que liquidan regularmente sus obligaciones y n/a para aquellos que no tienen préstamos.</t>
  </si>
  <si>
    <t>ID de la empresa</t>
  </si>
  <si>
    <t>Región</t>
  </si>
  <si>
    <t>Porcentaje de mujeres propietarias</t>
  </si>
  <si>
    <t>Mujeres en puestos ejecutivos clave</t>
  </si>
  <si>
    <t>Tiene una junta directiva</t>
  </si>
  <si>
    <t>% de mujeres en la junta directiva</t>
  </si>
  <si>
    <t>Empresa propiedad de mujeres</t>
  </si>
  <si>
    <t>Rango de tamaño (empleados)</t>
  </si>
  <si>
    <t>Rango de tamaño (ingresos)</t>
  </si>
  <si>
    <t>Fundación de la entidad</t>
  </si>
  <si>
    <t>Edad del negocio</t>
  </si>
  <si>
    <t>Vida útil de la entidad</t>
  </si>
  <si>
    <t>Cliente desde</t>
  </si>
  <si>
    <t>Duración de la relación con el cliente</t>
  </si>
  <si>
    <t>Categoría de la duración de la relación con el cliente</t>
  </si>
  <si>
    <t>Fecha de nacimiento de la persona clave</t>
  </si>
  <si>
    <t>Edad de la persona clave</t>
  </si>
  <si>
    <t>Grupo de edad de la persona clave</t>
  </si>
  <si>
    <t>Industria</t>
  </si>
  <si>
    <t>Préstamo</t>
  </si>
  <si>
    <t>Banca electrónica</t>
  </si>
  <si>
    <t>Cuenta de ahorros</t>
  </si>
  <si>
    <t>Garantía</t>
  </si>
  <si>
    <t>Servicios comerciales</t>
  </si>
  <si>
    <t>Corretaje</t>
  </si>
  <si>
    <t>Servicios de seguros</t>
  </si>
  <si>
    <t>Otros servicios</t>
  </si>
  <si>
    <t>Other service</t>
  </si>
  <si>
    <t>Número de servicios utilizados</t>
  </si>
  <si>
    <t>Estado del préstamo</t>
  </si>
  <si>
    <t>Cliente activo</t>
  </si>
  <si>
    <t>Segmento</t>
  </si>
  <si>
    <t>Cartera</t>
  </si>
  <si>
    <t>Bloqueado durante más de 12 meses</t>
  </si>
  <si>
    <t>Exposición a préstamos</t>
  </si>
  <si>
    <t>Rango de exposición</t>
  </si>
  <si>
    <t>Cuenta corriente</t>
  </si>
  <si>
    <t>Otros depósitos</t>
  </si>
  <si>
    <t>Total de depósitos</t>
  </si>
  <si>
    <t>Tipo de préstamo</t>
  </si>
  <si>
    <t>Garantía del préstamo</t>
  </si>
  <si>
    <t>N.º de préstamos</t>
  </si>
  <si>
    <t>Valor medio por préstamo vigente</t>
  </si>
  <si>
    <t>Exposición crediticia como % de los depósitos</t>
  </si>
  <si>
    <t>Préstamos como % de los depósitos (categorías)</t>
  </si>
  <si>
    <t>Estado de morosidad</t>
  </si>
  <si>
    <t>Región 1</t>
  </si>
  <si>
    <t>Si</t>
  </si>
  <si>
    <t>No</t>
  </si>
  <si>
    <t>n/a</t>
  </si>
  <si>
    <t>Comercio al por mayor y al por menor; reparación de vehículos de motor y motocicletas</t>
  </si>
  <si>
    <t>Activo</t>
  </si>
  <si>
    <t>Pequeño</t>
  </si>
  <si>
    <t>Asesor de clientes empresariales</t>
  </si>
  <si>
    <t xml:space="preserve"> &lt;=50</t>
  </si>
  <si>
    <t xml:space="preserve"> &gt;2 mil EUR</t>
  </si>
  <si>
    <t>Mediano</t>
  </si>
  <si>
    <t>Préstamo de inversión</t>
  </si>
  <si>
    <t>Hipoteca</t>
  </si>
  <si>
    <t>Amaestrado</t>
  </si>
  <si>
    <t>Región 9</t>
  </si>
  <si>
    <t>Industria manufacturera</t>
  </si>
  <si>
    <t>Región 5</t>
  </si>
  <si>
    <t xml:space="preserve"> &lt;= 10</t>
  </si>
  <si>
    <t xml:space="preserve"> &lt;=500k EUR</t>
  </si>
  <si>
    <t>Actividades administrativas y de servicios auxiliares</t>
  </si>
  <si>
    <t>Capital de explotación</t>
  </si>
  <si>
    <t>Región 4</t>
  </si>
  <si>
    <t>Actividades profesionales, científicas y técnicas</t>
  </si>
  <si>
    <t>Muy pequeño</t>
  </si>
  <si>
    <t>Unidad muy pequeña</t>
  </si>
  <si>
    <t xml:space="preserve"> &lt;=2 mil EUR</t>
  </si>
  <si>
    <t>Prenda de cuentas por cobrar</t>
  </si>
  <si>
    <t>Construcción</t>
  </si>
  <si>
    <t>Región 7</t>
  </si>
  <si>
    <t>Región 8</t>
  </si>
  <si>
    <t>Región 11</t>
  </si>
  <si>
    <t>Perfil NN</t>
  </si>
  <si>
    <t>Actividades de alojamiento y restauración</t>
  </si>
  <si>
    <t>Actividades sanitarias y de asistencia social</t>
  </si>
  <si>
    <t>Transporte y almacenamiento</t>
  </si>
  <si>
    <t>Sucursal en línea</t>
  </si>
  <si>
    <t>PQMU</t>
  </si>
  <si>
    <t>Región 6</t>
  </si>
  <si>
    <t>Agricultura, silvicultura y pesca</t>
  </si>
  <si>
    <t>Otras actividades de servicios</t>
  </si>
  <si>
    <t>Región 15</t>
  </si>
  <si>
    <t>Sin distribución</t>
  </si>
  <si>
    <t>Explotación de minas y canteras</t>
  </si>
  <si>
    <t>Región 2</t>
  </si>
  <si>
    <t>Región 3</t>
  </si>
  <si>
    <t xml:space="preserve"> &gt;250 </t>
  </si>
  <si>
    <t>Información y comunicación</t>
  </si>
  <si>
    <t>Región 10</t>
  </si>
  <si>
    <t>Actividades inmobiliarias</t>
  </si>
  <si>
    <t>Artes, entretenimiento y ocio</t>
  </si>
  <si>
    <t>PAR30</t>
  </si>
  <si>
    <t xml:space="preserve"> &lt;=250</t>
  </si>
  <si>
    <t>Suministro de electricidad, gas, vapor y aire acondicionado</t>
  </si>
  <si>
    <t>Región 13</t>
  </si>
  <si>
    <t>Actividades financieras y de seguros</t>
  </si>
  <si>
    <t>Región 20</t>
  </si>
  <si>
    <t>PAR180+</t>
  </si>
  <si>
    <t>Suministro de agua; alcantarillado, gestión de residuos y actividades de descontaminación</t>
  </si>
  <si>
    <t>Región 18</t>
  </si>
  <si>
    <t>PAR90</t>
  </si>
  <si>
    <t>Educación</t>
  </si>
  <si>
    <t>Región 14</t>
  </si>
  <si>
    <t>Región 12</t>
  </si>
  <si>
    <t>Región 23</t>
  </si>
  <si>
    <t>Región 19</t>
  </si>
  <si>
    <t>Región 17</t>
  </si>
  <si>
    <t>Región 21</t>
  </si>
  <si>
    <t>PAR180</t>
  </si>
  <si>
    <t>Región 16</t>
  </si>
  <si>
    <t>Herramienta de segmentación de MIPYME - Kit de herramientas Paso 5: Herramienta de análisis de cartera</t>
  </si>
  <si>
    <t>Haga clic para navegar por las secciones:</t>
  </si>
  <si>
    <t>DISTRIBUCIONES POR CATEGORÍA</t>
  </si>
  <si>
    <t>CONVERSIÓN DE CLIENTES EN PRESTATARIOS</t>
  </si>
  <si>
    <t>INFORMACIÓN SOBRE PATRONES DE PRÉSTAMO</t>
  </si>
  <si>
    <t>INFORMACIÓN SOBRE RIESGO</t>
  </si>
  <si>
    <t>CIFRAS PRINCIPALES</t>
  </si>
  <si>
    <t>Total</t>
  </si>
  <si>
    <t>Pymes de mujeres</t>
  </si>
  <si>
    <t>Pymes de hombres</t>
  </si>
  <si>
    <t>Número total de clientes</t>
  </si>
  <si>
    <t>Número total de prestatarios</t>
  </si>
  <si>
    <t>Frecuencia de los préstamos</t>
  </si>
  <si>
    <t>Edad media de todos los clientes</t>
  </si>
  <si>
    <t>Edad media de todos los prestatarios</t>
  </si>
  <si>
    <t>Número medio de productos utilizados</t>
  </si>
  <si>
    <t>Duración media de la relación con el banco</t>
  </si>
  <si>
    <t>Importe medio de los depósitos</t>
  </si>
  <si>
    <t>DIVIDIDO POR CATEGORÍA</t>
  </si>
  <si>
    <t>DIVIDIDO POR INDUSTRIA</t>
  </si>
  <si>
    <t/>
  </si>
  <si>
    <t>Total general</t>
  </si>
  <si>
    <t>DIVIDIDO POR TAMAÑO (N.° de empleados)</t>
  </si>
  <si>
    <t>DIVIDIDO POR TAMAÑO (ingresos)</t>
  </si>
  <si>
    <t>DIVIDIDO POR EDAD DE LA PERSONA CLAVE</t>
  </si>
  <si>
    <t>25-34</t>
  </si>
  <si>
    <t>DIVIDIDO POR EDAD DE LA EMPRESA</t>
  </si>
  <si>
    <t>&gt;20 años</t>
  </si>
  <si>
    <t>10-20 años</t>
  </si>
  <si>
    <t>1-3 años</t>
  </si>
  <si>
    <t>3-5 años</t>
  </si>
  <si>
    <t>5-10 años</t>
  </si>
  <si>
    <t>DIVIDIDO POR REGIÓN</t>
  </si>
  <si>
    <t>DIVISIÓN DE PRÉSTAMO</t>
  </si>
  <si>
    <t>DIVIDIDO POR POR TIPO DE PRÉSTAMO</t>
  </si>
  <si>
    <t>DIVIDIDO POR POR TIPO DE GARANTÍA</t>
  </si>
  <si>
    <t>POR INDUSTRIA</t>
  </si>
  <si>
    <t>Grand Total</t>
  </si>
  <si>
    <t>Sin préstamo</t>
  </si>
  <si>
    <t>POR TAMAÑO (N.° de empleados)</t>
  </si>
  <si>
    <t>POR TAMAÑO (ingresos)</t>
  </si>
  <si>
    <t>POR ANTIGÜEDAD DE LA EMPRESA</t>
  </si>
  <si>
    <t>POR REGIÓN</t>
  </si>
  <si>
    <t>INFORMATION ON LENDING PATTERNS</t>
  </si>
  <si>
    <t>INFORMATION ON RISK</t>
  </si>
  <si>
    <t>`</t>
  </si>
  <si>
    <t>Si/No</t>
  </si>
  <si>
    <t>1/0</t>
  </si>
  <si>
    <t>Número de empleados</t>
  </si>
  <si>
    <t>Ingresos</t>
  </si>
  <si>
    <t>Rangos de exposición</t>
  </si>
  <si>
    <t xml:space="preserve"> 10-20 años</t>
  </si>
  <si>
    <t xml:space="preserve"> &gt;5 mil</t>
  </si>
  <si>
    <t xml:space="preserve"> 5-10 años</t>
  </si>
  <si>
    <t xml:space="preserve"> &lt;=50k</t>
  </si>
  <si>
    <t xml:space="preserve"> 3-5 años</t>
  </si>
  <si>
    <t xml:space="preserve"> 100k-250k</t>
  </si>
  <si>
    <t>&gt;500k EUR &lt;=2 mil EUR</t>
  </si>
  <si>
    <t xml:space="preserve"> &gt;20 años</t>
  </si>
  <si>
    <t xml:space="preserve"> 50k-100k</t>
  </si>
  <si>
    <t xml:space="preserve"> 1-3 años</t>
  </si>
  <si>
    <t xml:space="preserve"> 250k-750k</t>
  </si>
  <si>
    <t xml:space="preserve"> 750k-5 mil</t>
  </si>
  <si>
    <t>35-44</t>
  </si>
  <si>
    <t>45-54</t>
  </si>
  <si>
    <t>55-64</t>
  </si>
  <si>
    <t>Promedio de N.º de préstamos</t>
  </si>
  <si>
    <t>Promedio de Exposición a préstamos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</si>
</sst>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164" formatCode="_(* #,##0.00_);_(* \(#,##0.00\);_(* &quot;-&quot;??_);_(@_)"/>
    <numFmt numFmtId="165" formatCode="#,##0.0000"/>
    <numFmt numFmtId="166" formatCode="_(* #,##0_);_(* \(#,##0\);_(* &quot;-&quot;??_);_(@_)"/>
    <numFmt numFmtId="167" formatCode="0.0000"/>
    <numFmt numFmtId="168" formatCode="_(* #,##0.0000_);_(* \(#,##0.0000\);_(* &quot;-&quot;??_);_(@_)"/>
  </numFmts>
  <fonts count="28" x14ac:knownFonts="1">
    <font>
      <sz val="11"/>
      <color theme="1"/>
      <name val="Calibri"/>
      <family val="2"/>
      <scheme val="minor"/>
    </font>
    <font>
      <sz val="11"/>
      <color theme="1"/>
      <name val="Calibri"/>
      <family val="2"/>
      <scheme val="minor"/>
    </font>
    <font>
      <b/>
      <sz val="11"/>
      <color theme="1"/>
      <name val="Calibri"/>
      <family val="2"/>
      <scheme val="minor"/>
    </font>
    <font>
      <b/>
      <sz val="11"/>
      <color theme="0"/>
      <name val="Calibri"/>
      <family val="2"/>
      <scheme val="minor"/>
    </font>
    <font>
      <sz val="11"/>
      <color theme="0"/>
      <name val="Calibri"/>
      <family val="2"/>
      <scheme val="minor"/>
    </font>
    <font>
      <sz val="9"/>
      <color theme="1"/>
      <name val="Calibri"/>
      <family val="2"/>
      <scheme val="minor"/>
    </font>
    <font>
      <u/>
      <sz val="11"/>
      <color theme="10"/>
      <name val="Calibri"/>
      <family val="2"/>
      <scheme val="minor"/>
    </font>
    <font>
      <sz val="11"/>
      <name val="Calibri"/>
      <family val="2"/>
      <scheme val="minor"/>
    </font>
    <font>
      <sz val="11"/>
      <color theme="4" tint="-0.249977111117893"/>
      <name val="Calibri"/>
      <family val="2"/>
      <scheme val="minor"/>
    </font>
    <font>
      <sz val="12"/>
      <color theme="4" tint="-0.249977111117893"/>
      <name val="Calibri"/>
      <family val="2"/>
      <scheme val="minor"/>
    </font>
    <font>
      <sz val="12"/>
      <color theme="1"/>
      <name val="Calibri"/>
      <family val="2"/>
      <scheme val="minor"/>
    </font>
    <font>
      <i/>
      <sz val="11"/>
      <color rgb="FF11213F"/>
      <name val="Calibri"/>
      <family val="2"/>
      <scheme val="minor"/>
    </font>
    <font>
      <sz val="11"/>
      <color rgb="FF11213F"/>
      <name val="Calibri"/>
      <family val="2"/>
      <scheme val="minor"/>
    </font>
    <font>
      <b/>
      <sz val="12"/>
      <color rgb="FFFFB700"/>
      <name val="Calibri"/>
      <family val="2"/>
      <scheme val="minor"/>
    </font>
    <font>
      <sz val="9"/>
      <color rgb="FF11213F"/>
      <name val="Calibri"/>
      <family val="2"/>
      <scheme val="minor"/>
    </font>
    <font>
      <b/>
      <sz val="9"/>
      <color rgb="FF11213F"/>
      <name val="Calibri"/>
      <family val="2"/>
      <scheme val="minor"/>
    </font>
    <font>
      <sz val="11"/>
      <color rgb="FFFFB700"/>
      <name val="Calibri"/>
      <family val="2"/>
      <scheme val="minor"/>
    </font>
    <font>
      <b/>
      <sz val="11"/>
      <color rgb="FFFFB700"/>
      <name val="Calibri"/>
      <family val="2"/>
      <scheme val="minor"/>
    </font>
    <font>
      <b/>
      <sz val="11"/>
      <color rgb="FF11213F"/>
      <name val="Calibri"/>
      <family val="2"/>
      <scheme val="minor"/>
    </font>
    <font>
      <u/>
      <sz val="11"/>
      <color rgb="FF11213F"/>
      <name val="Calibri"/>
      <family val="2"/>
      <scheme val="minor"/>
    </font>
    <font>
      <u/>
      <sz val="8"/>
      <color rgb="FF11213F"/>
      <name val="Calibri"/>
      <family val="2"/>
      <scheme val="minor"/>
    </font>
    <font>
      <b/>
      <sz val="14"/>
      <color theme="0"/>
      <name val="Aptos Narrow"/>
      <family val="2"/>
    </font>
    <font>
      <sz val="11"/>
      <color rgb="FF11213F"/>
      <name val="Aptos Narrow"/>
      <family val="2"/>
    </font>
    <font>
      <i/>
      <sz val="14"/>
      <color rgb="FF11213F"/>
      <name val="Aptos Narrow"/>
      <family val="2"/>
    </font>
    <font>
      <sz val="12"/>
      <color theme="4"/>
      <name val="Calibri"/>
      <family val="2"/>
      <scheme val="minor"/>
    </font>
    <font>
      <sz val="11"/>
      <color rgb="FF000000"/>
      <name val="Calibri"/>
      <family val="2"/>
      <scheme val="minor"/>
    </font>
    <font>
      <b/>
      <sz val="11"/>
      <color rgb="FF000000"/>
      <name val="Calibri"/>
      <family val="2"/>
      <scheme val="minor"/>
    </font>
    <font>
      <b/>
      <sz val="11"/>
      <color theme="3"/>
      <name val="Calibri"/>
      <family val="2"/>
      <scheme val="minor"/>
    </font>
  </fonts>
  <fills count="9">
    <fill>
      <patternFill patternType="none"/>
    </fill>
    <fill>
      <patternFill patternType="gray125"/>
    </fill>
    <fill>
      <patternFill patternType="solid">
        <fgColor theme="0" tint="-0.14999847407452621"/>
        <bgColor theme="0" tint="-0.14999847407452621"/>
      </patternFill>
    </fill>
    <fill>
      <patternFill patternType="solid">
        <fgColor rgb="FF11213F"/>
        <bgColor indexed="64"/>
      </patternFill>
    </fill>
    <fill>
      <patternFill patternType="solid">
        <fgColor rgb="FFFFB700"/>
        <bgColor indexed="64"/>
      </patternFill>
    </fill>
    <fill>
      <patternFill patternType="solid">
        <fgColor rgb="FFFFDC85"/>
        <bgColor indexed="64"/>
      </patternFill>
    </fill>
    <fill>
      <patternFill patternType="solid">
        <fgColor theme="0" tint="-0.34998626667073579"/>
        <bgColor indexed="64"/>
      </patternFill>
    </fill>
    <fill>
      <patternFill patternType="solid">
        <fgColor theme="0"/>
        <bgColor indexed="64"/>
      </patternFill>
    </fill>
    <fill>
      <patternFill patternType="solid">
        <fgColor rgb="FF11213F"/>
        <bgColor rgb="FF11213F"/>
      </patternFill>
    </fill>
  </fills>
  <borders count="27">
    <border>
      <left/>
      <right/>
      <top/>
      <bottom/>
      <diagonal/>
    </border>
    <border>
      <left/>
      <right/>
      <top style="thin">
        <color theme="1"/>
      </top>
      <bottom style="thin">
        <color theme="1"/>
      </bottom>
      <diagonal/>
    </border>
    <border>
      <left style="double">
        <color theme="4" tint="-0.24994659260841701"/>
      </left>
      <right/>
      <top/>
      <bottom/>
      <diagonal/>
    </border>
    <border>
      <left style="double">
        <color theme="4" tint="-0.24994659260841701"/>
      </left>
      <right/>
      <top/>
      <bottom style="double">
        <color theme="4" tint="-0.24994659260841701"/>
      </bottom>
      <diagonal/>
    </border>
    <border>
      <left/>
      <right/>
      <top/>
      <bottom style="double">
        <color theme="4" tint="-0.24994659260841701"/>
      </bottom>
      <diagonal/>
    </border>
    <border>
      <left/>
      <right style="double">
        <color theme="4" tint="-0.24994659260841701"/>
      </right>
      <top/>
      <bottom style="double">
        <color theme="4" tint="-0.24994659260841701"/>
      </bottom>
      <diagonal/>
    </border>
    <border>
      <left style="double">
        <color theme="4" tint="-0.24994659260841701"/>
      </left>
      <right/>
      <top style="double">
        <color theme="4" tint="-0.24994659260841701"/>
      </top>
      <bottom style="double">
        <color theme="4" tint="-0.24994659260841701"/>
      </bottom>
      <diagonal/>
    </border>
    <border>
      <left/>
      <right/>
      <top style="double">
        <color theme="4" tint="-0.24994659260841701"/>
      </top>
      <bottom style="double">
        <color theme="4" tint="-0.24994659260841701"/>
      </bottom>
      <diagonal/>
    </border>
    <border>
      <left/>
      <right style="double">
        <color theme="4" tint="-0.24994659260841701"/>
      </right>
      <top style="double">
        <color theme="4" tint="-0.24994659260841701"/>
      </top>
      <bottom style="double">
        <color theme="4" tint="-0.24994659260841701"/>
      </bottom>
      <diagonal/>
    </border>
    <border>
      <left style="thin">
        <color theme="4" tint="-0.24994659260841701"/>
      </left>
      <right style="thin">
        <color theme="4" tint="-0.24994659260841701"/>
      </right>
      <top style="thin">
        <color theme="4" tint="-0.24994659260841701"/>
      </top>
      <bottom style="thin">
        <color theme="4" tint="-0.24994659260841701"/>
      </bottom>
      <diagonal/>
    </border>
    <border>
      <left style="double">
        <color theme="4"/>
      </left>
      <right style="thin">
        <color theme="4" tint="-0.24994659260841701"/>
      </right>
      <top style="double">
        <color theme="4"/>
      </top>
      <bottom style="thin">
        <color theme="4" tint="-0.24994659260841701"/>
      </bottom>
      <diagonal/>
    </border>
    <border>
      <left style="thin">
        <color theme="4" tint="-0.24994659260841701"/>
      </left>
      <right style="thin">
        <color theme="4" tint="-0.24994659260841701"/>
      </right>
      <top style="double">
        <color theme="4"/>
      </top>
      <bottom style="thin">
        <color theme="4" tint="-0.24994659260841701"/>
      </bottom>
      <diagonal/>
    </border>
    <border>
      <left style="thin">
        <color theme="4" tint="-0.24994659260841701"/>
      </left>
      <right style="double">
        <color theme="4"/>
      </right>
      <top style="double">
        <color theme="4"/>
      </top>
      <bottom style="thin">
        <color theme="4" tint="-0.24994659260841701"/>
      </bottom>
      <diagonal/>
    </border>
    <border>
      <left style="double">
        <color theme="4"/>
      </left>
      <right style="thin">
        <color theme="4" tint="-0.24994659260841701"/>
      </right>
      <top style="thin">
        <color theme="4" tint="-0.24994659260841701"/>
      </top>
      <bottom style="thin">
        <color theme="4" tint="-0.24994659260841701"/>
      </bottom>
      <diagonal/>
    </border>
    <border>
      <left style="thin">
        <color theme="4" tint="-0.24994659260841701"/>
      </left>
      <right style="double">
        <color theme="4"/>
      </right>
      <top style="thin">
        <color theme="4" tint="-0.24994659260841701"/>
      </top>
      <bottom style="thin">
        <color theme="4" tint="-0.24994659260841701"/>
      </bottom>
      <diagonal/>
    </border>
    <border>
      <left style="double">
        <color theme="4"/>
      </left>
      <right style="thin">
        <color theme="4" tint="-0.24994659260841701"/>
      </right>
      <top style="thin">
        <color theme="4" tint="-0.24994659260841701"/>
      </top>
      <bottom style="double">
        <color theme="4"/>
      </bottom>
      <diagonal/>
    </border>
    <border>
      <left style="thin">
        <color theme="4" tint="-0.24994659260841701"/>
      </left>
      <right style="thin">
        <color theme="4" tint="-0.24994659260841701"/>
      </right>
      <top style="thin">
        <color theme="4" tint="-0.24994659260841701"/>
      </top>
      <bottom style="double">
        <color theme="4"/>
      </bottom>
      <diagonal/>
    </border>
    <border>
      <left style="thin">
        <color theme="4" tint="-0.24994659260841701"/>
      </left>
      <right style="double">
        <color theme="4"/>
      </right>
      <top style="thin">
        <color theme="4" tint="-0.24994659260841701"/>
      </top>
      <bottom style="double">
        <color theme="4"/>
      </bottom>
      <diagonal/>
    </border>
    <border>
      <left style="medium">
        <color theme="3"/>
      </left>
      <right style="medium">
        <color theme="3"/>
      </right>
      <top style="medium">
        <color theme="3"/>
      </top>
      <bottom style="thin">
        <color theme="3"/>
      </bottom>
      <diagonal/>
    </border>
    <border>
      <left style="medium">
        <color theme="3"/>
      </left>
      <right style="medium">
        <color theme="3"/>
      </right>
      <top style="thin">
        <color theme="3"/>
      </top>
      <bottom style="thin">
        <color theme="3"/>
      </bottom>
      <diagonal/>
    </border>
    <border>
      <left style="medium">
        <color theme="3"/>
      </left>
      <right style="medium">
        <color theme="3"/>
      </right>
      <top style="thin">
        <color theme="3"/>
      </top>
      <bottom style="medium">
        <color theme="3"/>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theme="3"/>
      </left>
      <right style="thin">
        <color theme="3"/>
      </right>
      <top style="thin">
        <color theme="3"/>
      </top>
      <bottom style="thin">
        <color theme="3"/>
      </bottom>
      <diagonal/>
    </border>
    <border>
      <left style="thin">
        <color theme="3"/>
      </left>
      <right style="thin">
        <color theme="3"/>
      </right>
      <top style="thin">
        <color theme="3"/>
      </top>
      <bottom style="thin">
        <color theme="3"/>
      </bottom>
      <diagonal/>
    </border>
    <border>
      <left style="thin">
        <color theme="3"/>
      </left>
      <right style="medium">
        <color theme="3"/>
      </right>
      <top style="thin">
        <color theme="3"/>
      </top>
      <bottom style="thin">
        <color theme="3"/>
      </bottom>
      <diagonal/>
    </border>
    <border>
      <left/>
      <right style="double">
        <color theme="4" tint="-0.24994659260841701"/>
      </right>
      <top/>
      <bottom/>
      <diagonal/>
    </border>
  </borders>
  <cellStyleXfs count="4">
    <xf numFmtId="0" fontId="0" fillId="0" borderId="0"/>
    <xf numFmtId="9" fontId="1" fillId="0" borderId="0" applyFont="0" applyFill="0" applyBorder="0" applyAlignment="0" applyProtection="0"/>
    <xf numFmtId="164" fontId="1" fillId="0" borderId="0" applyFont="0" applyFill="0" applyBorder="0" applyAlignment="0" applyProtection="0"/>
    <xf numFmtId="0" fontId="6" fillId="0" borderId="0" applyNumberFormat="0" applyFill="0" applyBorder="0" applyAlignment="0" applyProtection="0"/>
  </cellStyleXfs>
  <cellXfs count="147">
    <xf numFmtId="0" fontId="0" fillId="0" borderId="0" xfId="0"/>
    <xf numFmtId="0" fontId="0" fillId="2" borderId="0" xfId="0" applyFill="1"/>
    <xf numFmtId="3" fontId="0" fillId="2" borderId="0" xfId="0" applyNumberFormat="1" applyFill="1"/>
    <xf numFmtId="14" fontId="0" fillId="2" borderId="0" xfId="0" applyNumberFormat="1" applyFill="1"/>
    <xf numFmtId="4" fontId="0" fillId="2" borderId="0" xfId="0" applyNumberFormat="1" applyFill="1"/>
    <xf numFmtId="2" fontId="0" fillId="2" borderId="0" xfId="0" applyNumberFormat="1" applyFill="1"/>
    <xf numFmtId="9" fontId="0" fillId="2" borderId="0" xfId="1" applyFont="1" applyFill="1" applyAlignment="1">
      <alignment horizontal="right"/>
    </xf>
    <xf numFmtId="3" fontId="0" fillId="0" borderId="0" xfId="0" applyNumberFormat="1"/>
    <xf numFmtId="14" fontId="0" fillId="0" borderId="0" xfId="0" applyNumberFormat="1"/>
    <xf numFmtId="4" fontId="0" fillId="0" borderId="0" xfId="0" applyNumberFormat="1"/>
    <xf numFmtId="2" fontId="0" fillId="0" borderId="0" xfId="0" applyNumberFormat="1"/>
    <xf numFmtId="9" fontId="0" fillId="0" borderId="0" xfId="1" applyFont="1" applyAlignment="1">
      <alignment horizontal="right"/>
    </xf>
    <xf numFmtId="9" fontId="0" fillId="0" borderId="0" xfId="1" applyFont="1"/>
    <xf numFmtId="9" fontId="0" fillId="2" borderId="0" xfId="1" applyFont="1" applyFill="1"/>
    <xf numFmtId="0" fontId="0" fillId="0" borderId="0" xfId="0" applyAlignment="1">
      <alignment horizontal="left"/>
    </xf>
    <xf numFmtId="10" fontId="4" fillId="0" borderId="0" xfId="0" applyNumberFormat="1" applyFont="1"/>
    <xf numFmtId="0" fontId="0" fillId="0" borderId="0" xfId="0" applyAlignment="1">
      <alignment wrapText="1"/>
    </xf>
    <xf numFmtId="10" fontId="7" fillId="0" borderId="0" xfId="0" applyNumberFormat="1" applyFont="1"/>
    <xf numFmtId="0" fontId="7" fillId="0" borderId="0" xfId="0" applyFont="1"/>
    <xf numFmtId="0" fontId="4" fillId="0" borderId="0" xfId="0" applyFont="1" applyAlignment="1">
      <alignment horizontal="left"/>
    </xf>
    <xf numFmtId="0" fontId="8" fillId="0" borderId="0" xfId="0" applyFont="1"/>
    <xf numFmtId="0" fontId="5" fillId="0" borderId="0" xfId="0" applyFont="1" applyAlignment="1">
      <alignment vertical="center" wrapText="1"/>
    </xf>
    <xf numFmtId="0" fontId="9" fillId="0" borderId="0" xfId="0" applyFont="1" applyAlignment="1">
      <alignment vertical="center"/>
    </xf>
    <xf numFmtId="0" fontId="10" fillId="0" borderId="0" xfId="0" applyFont="1" applyAlignment="1">
      <alignment vertical="center"/>
    </xf>
    <xf numFmtId="0" fontId="0" fillId="3" borderId="0" xfId="0" applyFill="1"/>
    <xf numFmtId="0" fontId="0" fillId="4" borderId="0" xfId="0" applyFill="1"/>
    <xf numFmtId="0" fontId="11" fillId="4" borderId="0" xfId="0" applyFont="1" applyFill="1"/>
    <xf numFmtId="0" fontId="12" fillId="4" borderId="0" xfId="0" applyFont="1" applyFill="1"/>
    <xf numFmtId="0" fontId="12" fillId="5" borderId="0" xfId="0" applyFont="1" applyFill="1"/>
    <xf numFmtId="0" fontId="8" fillId="3" borderId="0" xfId="0" applyFont="1" applyFill="1"/>
    <xf numFmtId="9" fontId="0" fillId="3" borderId="0" xfId="1" applyFont="1" applyFill="1"/>
    <xf numFmtId="14" fontId="0" fillId="3" borderId="0" xfId="0" applyNumberFormat="1" applyFill="1"/>
    <xf numFmtId="0" fontId="16" fillId="3" borderId="0" xfId="0" applyFont="1" applyFill="1"/>
    <xf numFmtId="0" fontId="3" fillId="3" borderId="0" xfId="0" applyFont="1" applyFill="1" applyAlignment="1">
      <alignment horizontal="left" vertical="center"/>
    </xf>
    <xf numFmtId="0" fontId="0" fillId="3" borderId="0" xfId="0" applyFill="1" applyAlignment="1">
      <alignment horizontal="left" vertical="center"/>
    </xf>
    <xf numFmtId="0" fontId="17" fillId="3" borderId="0" xfId="0" applyFont="1" applyFill="1" applyAlignment="1">
      <alignment horizontal="left" vertical="center"/>
    </xf>
    <xf numFmtId="0" fontId="16" fillId="3" borderId="0" xfId="0" applyFont="1" applyFill="1" applyAlignment="1">
      <alignment horizontal="left" vertical="center"/>
    </xf>
    <xf numFmtId="0" fontId="12" fillId="4" borderId="10" xfId="0" applyFont="1" applyFill="1" applyBorder="1"/>
    <xf numFmtId="0" fontId="12" fillId="4" borderId="11" xfId="0" applyFont="1" applyFill="1" applyBorder="1"/>
    <xf numFmtId="0" fontId="12" fillId="4" borderId="12" xfId="0" applyFont="1" applyFill="1" applyBorder="1"/>
    <xf numFmtId="0" fontId="12" fillId="4" borderId="13" xfId="0" applyFont="1" applyFill="1" applyBorder="1"/>
    <xf numFmtId="0" fontId="12" fillId="4" borderId="9" xfId="0" applyFont="1" applyFill="1" applyBorder="1"/>
    <xf numFmtId="0" fontId="12" fillId="4" borderId="14" xfId="0" applyFont="1" applyFill="1" applyBorder="1"/>
    <xf numFmtId="4" fontId="12" fillId="4" borderId="13" xfId="0" applyNumberFormat="1" applyFont="1" applyFill="1" applyBorder="1"/>
    <xf numFmtId="4" fontId="12" fillId="4" borderId="9" xfId="0" applyNumberFormat="1" applyFont="1" applyFill="1" applyBorder="1"/>
    <xf numFmtId="4" fontId="12" fillId="4" borderId="14" xfId="0" applyNumberFormat="1" applyFont="1" applyFill="1" applyBorder="1"/>
    <xf numFmtId="4" fontId="12" fillId="4" borderId="15" xfId="0" applyNumberFormat="1" applyFont="1" applyFill="1" applyBorder="1"/>
    <xf numFmtId="4" fontId="12" fillId="4" borderId="16" xfId="0" applyNumberFormat="1" applyFont="1" applyFill="1" applyBorder="1"/>
    <xf numFmtId="4" fontId="12" fillId="4" borderId="17" xfId="0" applyNumberFormat="1" applyFont="1" applyFill="1" applyBorder="1"/>
    <xf numFmtId="0" fontId="12" fillId="0" borderId="0" xfId="0" applyFont="1"/>
    <xf numFmtId="0" fontId="20" fillId="0" borderId="0" xfId="3" applyFont="1"/>
    <xf numFmtId="0" fontId="16" fillId="3" borderId="0" xfId="0" applyFont="1" applyFill="1" applyAlignment="1">
      <alignment horizontal="right"/>
    </xf>
    <xf numFmtId="0" fontId="16" fillId="3" borderId="0" xfId="0" applyFont="1" applyFill="1" applyAlignment="1">
      <alignment horizontal="left"/>
    </xf>
    <xf numFmtId="0" fontId="4" fillId="5" borderId="0" xfId="0" applyFont="1" applyFill="1" applyAlignment="1">
      <alignment horizontal="left"/>
    </xf>
    <xf numFmtId="10" fontId="4" fillId="5" borderId="0" xfId="0" applyNumberFormat="1" applyFont="1" applyFill="1" applyAlignment="1">
      <alignment horizontal="right"/>
    </xf>
    <xf numFmtId="0" fontId="16" fillId="3" borderId="0" xfId="0" applyFont="1" applyFill="1" applyAlignment="1">
      <alignment horizontal="right" vertical="center"/>
    </xf>
    <xf numFmtId="10" fontId="4" fillId="5" borderId="0" xfId="0" applyNumberFormat="1" applyFont="1" applyFill="1"/>
    <xf numFmtId="165" fontId="4" fillId="5" borderId="0" xfId="0" applyNumberFormat="1" applyFont="1" applyFill="1"/>
    <xf numFmtId="4" fontId="4" fillId="5" borderId="0" xfId="0" applyNumberFormat="1" applyFont="1" applyFill="1"/>
    <xf numFmtId="0" fontId="7" fillId="3" borderId="0" xfId="0" applyFont="1" applyFill="1"/>
    <xf numFmtId="9" fontId="0" fillId="4" borderId="0" xfId="1" applyFont="1" applyFill="1"/>
    <xf numFmtId="0" fontId="0" fillId="5" borderId="0" xfId="0" applyFill="1"/>
    <xf numFmtId="0" fontId="10" fillId="0" borderId="0" xfId="0" applyFont="1" applyAlignment="1">
      <alignment vertical="center" wrapText="1"/>
    </xf>
    <xf numFmtId="0" fontId="17" fillId="3" borderId="0" xfId="0" applyFont="1" applyFill="1" applyAlignment="1">
      <alignment horizontal="center" vertical="center"/>
    </xf>
    <xf numFmtId="0" fontId="6" fillId="0" borderId="22" xfId="3" applyBorder="1" applyAlignment="1">
      <alignment vertical="center" wrapText="1"/>
    </xf>
    <xf numFmtId="0" fontId="13" fillId="3" borderId="18" xfId="0" applyFont="1" applyFill="1" applyBorder="1" applyAlignment="1">
      <alignment vertical="center"/>
    </xf>
    <xf numFmtId="0" fontId="12" fillId="0" borderId="19" xfId="0" applyFont="1" applyBorder="1" applyAlignment="1">
      <alignment wrapText="1"/>
    </xf>
    <xf numFmtId="0" fontId="13" fillId="3" borderId="19" xfId="0" applyFont="1" applyFill="1" applyBorder="1" applyAlignment="1">
      <alignment vertical="center"/>
    </xf>
    <xf numFmtId="0" fontId="12" fillId="0" borderId="20" xfId="0" applyFont="1" applyBorder="1" applyAlignment="1">
      <alignment wrapText="1"/>
    </xf>
    <xf numFmtId="0" fontId="24" fillId="0" borderId="23" xfId="0" applyFont="1" applyBorder="1" applyAlignment="1">
      <alignment vertical="center"/>
    </xf>
    <xf numFmtId="0" fontId="6" fillId="0" borderId="24" xfId="3" applyBorder="1" applyAlignment="1">
      <alignment vertical="center"/>
    </xf>
    <xf numFmtId="0" fontId="24" fillId="0" borderId="25" xfId="0" applyFont="1" applyBorder="1" applyAlignment="1">
      <alignment vertical="center" wrapText="1"/>
    </xf>
    <xf numFmtId="0" fontId="21" fillId="3" borderId="0" xfId="0" applyFont="1" applyFill="1"/>
    <xf numFmtId="0" fontId="23" fillId="4" borderId="0" xfId="0" applyFont="1" applyFill="1"/>
    <xf numFmtId="0" fontId="22" fillId="5" borderId="0" xfId="0" applyFont="1" applyFill="1"/>
    <xf numFmtId="0" fontId="0" fillId="0" borderId="21" xfId="0" applyBorder="1" applyAlignment="1">
      <alignment wrapText="1"/>
    </xf>
    <xf numFmtId="0" fontId="6" fillId="0" borderId="0" xfId="3" applyAlignment="1">
      <alignment vertical="center" wrapText="1"/>
    </xf>
    <xf numFmtId="0" fontId="14" fillId="5" borderId="0" xfId="0" applyFont="1" applyFill="1" applyAlignment="1">
      <alignment vertical="center" wrapText="1"/>
    </xf>
    <xf numFmtId="9" fontId="14" fillId="5" borderId="0" xfId="1" applyFont="1" applyFill="1" applyAlignment="1">
      <alignment vertical="center" wrapText="1"/>
    </xf>
    <xf numFmtId="9" fontId="15" fillId="4" borderId="0" xfId="1" applyFont="1" applyFill="1" applyAlignment="1">
      <alignment vertical="center" wrapText="1"/>
    </xf>
    <xf numFmtId="0" fontId="5" fillId="6" borderId="0" xfId="0" applyFont="1" applyFill="1" applyAlignment="1">
      <alignment vertical="center" wrapText="1"/>
    </xf>
    <xf numFmtId="0" fontId="2" fillId="0" borderId="1" xfId="0" applyFont="1" applyBorder="1" applyAlignment="1">
      <alignment horizontal="left"/>
    </xf>
    <xf numFmtId="14" fontId="2" fillId="0" borderId="1" xfId="0" applyNumberFormat="1" applyFont="1" applyBorder="1" applyAlignment="1">
      <alignment horizontal="left"/>
    </xf>
    <xf numFmtId="2" fontId="2" fillId="0" borderId="1" xfId="0" applyNumberFormat="1" applyFont="1" applyBorder="1" applyAlignment="1">
      <alignment horizontal="left"/>
    </xf>
    <xf numFmtId="3" fontId="2" fillId="0" borderId="1" xfId="0" applyNumberFormat="1" applyFont="1" applyBorder="1" applyAlignment="1">
      <alignment horizontal="left"/>
    </xf>
    <xf numFmtId="9" fontId="2" fillId="0" borderId="1" xfId="1" applyFont="1" applyBorder="1" applyAlignment="1">
      <alignment horizontal="left"/>
    </xf>
    <xf numFmtId="1" fontId="18" fillId="7" borderId="0" xfId="2" applyNumberFormat="1" applyFont="1" applyFill="1" applyBorder="1" applyAlignment="1">
      <alignment horizontal="right" vertical="center"/>
    </xf>
    <xf numFmtId="0" fontId="19" fillId="0" borderId="7" xfId="3" applyFont="1" applyBorder="1" applyAlignment="1">
      <alignment horizontal="center" vertical="center" wrapText="1"/>
    </xf>
    <xf numFmtId="10" fontId="0" fillId="0" borderId="0" xfId="0" applyNumberFormat="1"/>
    <xf numFmtId="10" fontId="16" fillId="3" borderId="0" xfId="0" applyNumberFormat="1" applyFont="1" applyFill="1"/>
    <xf numFmtId="0" fontId="0" fillId="0" borderId="0" xfId="0" applyAlignment="1">
      <alignment horizontal="left" indent="1"/>
    </xf>
    <xf numFmtId="10" fontId="0" fillId="0" borderId="0" xfId="0" applyNumberFormat="1" applyAlignment="1">
      <alignment horizontal="right"/>
    </xf>
    <xf numFmtId="10" fontId="16" fillId="3" borderId="0" xfId="0" applyNumberFormat="1" applyFont="1" applyFill="1" applyAlignment="1">
      <alignment horizontal="right"/>
    </xf>
    <xf numFmtId="0" fontId="16" fillId="0" borderId="0" xfId="0" applyFont="1"/>
    <xf numFmtId="0" fontId="19" fillId="0" borderId="6" xfId="3" applyFont="1" applyBorder="1" applyAlignment="1">
      <alignment horizontal="center" vertical="center" wrapText="1"/>
    </xf>
    <xf numFmtId="0" fontId="19" fillId="0" borderId="8" xfId="3" applyFont="1" applyBorder="1" applyAlignment="1">
      <alignment horizontal="center" vertical="center" wrapText="1"/>
    </xf>
    <xf numFmtId="0" fontId="20" fillId="0" borderId="2" xfId="3" applyFont="1" applyBorder="1" applyAlignment="1">
      <alignment wrapText="1"/>
    </xf>
    <xf numFmtId="0" fontId="19" fillId="0" borderId="0" xfId="3" applyFont="1" applyBorder="1" applyAlignment="1">
      <alignment wrapText="1"/>
    </xf>
    <xf numFmtId="0" fontId="19" fillId="0" borderId="26" xfId="3" applyFont="1" applyBorder="1" applyAlignment="1">
      <alignment wrapText="1"/>
    </xf>
    <xf numFmtId="0" fontId="20" fillId="0" borderId="0" xfId="3" applyFont="1" applyBorder="1" applyAlignment="1">
      <alignment wrapText="1"/>
    </xf>
    <xf numFmtId="0" fontId="20" fillId="0" borderId="3" xfId="3" applyFont="1" applyBorder="1" applyAlignment="1">
      <alignment wrapText="1"/>
    </xf>
    <xf numFmtId="0" fontId="19" fillId="0" borderId="4" xfId="3" applyFont="1" applyBorder="1" applyAlignment="1">
      <alignment wrapText="1"/>
    </xf>
    <xf numFmtId="0" fontId="20" fillId="0" borderId="4" xfId="3" applyFont="1" applyBorder="1" applyAlignment="1">
      <alignment wrapText="1"/>
    </xf>
    <xf numFmtId="0" fontId="20" fillId="0" borderId="5" xfId="3" applyFont="1" applyBorder="1" applyAlignment="1">
      <alignment wrapText="1"/>
    </xf>
    <xf numFmtId="0" fontId="4" fillId="3" borderId="0" xfId="0" applyFont="1" applyFill="1" applyAlignment="1">
      <alignment horizontal="left"/>
    </xf>
    <xf numFmtId="0" fontId="17" fillId="8" borderId="0" xfId="0" applyFont="1" applyFill="1" applyAlignment="1">
      <alignment horizontal="left" vertical="center"/>
    </xf>
    <xf numFmtId="0" fontId="2" fillId="3" borderId="0" xfId="0" applyFont="1" applyFill="1" applyAlignment="1">
      <alignment horizontal="left" vertical="center"/>
    </xf>
    <xf numFmtId="10" fontId="4" fillId="3" borderId="0" xfId="0" applyNumberFormat="1" applyFont="1" applyFill="1" applyAlignment="1">
      <alignment horizontal="right"/>
    </xf>
    <xf numFmtId="0" fontId="2" fillId="8" borderId="0" xfId="0" applyFont="1" applyFill="1" applyAlignment="1">
      <alignment horizontal="left" vertical="center"/>
    </xf>
    <xf numFmtId="0" fontId="16" fillId="0" borderId="0" xfId="0" applyFont="1" applyAlignment="1">
      <alignment horizontal="left"/>
    </xf>
    <xf numFmtId="10" fontId="4" fillId="0" borderId="0" xfId="0" applyNumberFormat="1" applyFont="1" applyAlignment="1">
      <alignment horizontal="right"/>
    </xf>
    <xf numFmtId="0" fontId="17" fillId="0" borderId="0" xfId="0" applyFont="1" applyAlignment="1">
      <alignment horizontal="left" vertical="center"/>
    </xf>
    <xf numFmtId="0" fontId="2" fillId="0" borderId="0" xfId="0" applyFont="1" applyAlignment="1">
      <alignment horizontal="left" vertical="center"/>
    </xf>
    <xf numFmtId="0" fontId="25" fillId="0" borderId="0" xfId="0" applyFont="1" applyAlignment="1">
      <alignment horizontal="left" indent="1"/>
    </xf>
    <xf numFmtId="0" fontId="25" fillId="0" borderId="0" xfId="0" applyFont="1" applyAlignment="1">
      <alignment horizontal="left"/>
    </xf>
    <xf numFmtId="10" fontId="25" fillId="0" borderId="0" xfId="0" applyNumberFormat="1" applyFont="1"/>
    <xf numFmtId="0" fontId="25" fillId="0" borderId="0" xfId="0" applyFont="1" applyAlignment="1">
      <alignment horizontal="left" indent="2"/>
    </xf>
    <xf numFmtId="166" fontId="25" fillId="0" borderId="0" xfId="0" applyNumberFormat="1" applyFont="1"/>
    <xf numFmtId="0" fontId="17" fillId="0" borderId="0" xfId="0" applyFont="1" applyAlignment="1">
      <alignment horizontal="left"/>
    </xf>
    <xf numFmtId="10" fontId="17" fillId="0" borderId="0" xfId="0" applyNumberFormat="1" applyFont="1"/>
    <xf numFmtId="0" fontId="17" fillId="0" borderId="0" xfId="0" applyFont="1"/>
    <xf numFmtId="0" fontId="3" fillId="0" borderId="0" xfId="0" applyFont="1"/>
    <xf numFmtId="0" fontId="3" fillId="0" borderId="0" xfId="0" applyFont="1" applyAlignment="1">
      <alignment horizontal="right"/>
    </xf>
    <xf numFmtId="0" fontId="2" fillId="0" borderId="0" xfId="0" applyFont="1"/>
    <xf numFmtId="0" fontId="17" fillId="0" borderId="0" xfId="0" applyFont="1" applyAlignment="1">
      <alignment horizontal="right"/>
    </xf>
    <xf numFmtId="10" fontId="17" fillId="3" borderId="0" xfId="0" applyNumberFormat="1" applyFont="1" applyFill="1"/>
    <xf numFmtId="0" fontId="2" fillId="0" borderId="0" xfId="0" pivotButton="1" applyFont="1"/>
    <xf numFmtId="0" fontId="17" fillId="3" borderId="0" xfId="0" applyFont="1" applyFill="1"/>
    <xf numFmtId="0" fontId="2" fillId="0" borderId="0" xfId="0" applyFont="1" applyAlignment="1">
      <alignment vertical="center" wrapText="1"/>
    </xf>
    <xf numFmtId="0" fontId="17" fillId="3" borderId="0" xfId="0" applyFont="1" applyFill="1" applyAlignment="1">
      <alignment horizontal="right" vertical="center" wrapText="1"/>
    </xf>
    <xf numFmtId="0" fontId="17" fillId="3" borderId="0" xfId="0" applyFont="1" applyFill="1" applyAlignment="1">
      <alignment wrapText="1"/>
    </xf>
    <xf numFmtId="0" fontId="17" fillId="3" borderId="0" xfId="0" applyFont="1" applyFill="1" applyAlignment="1">
      <alignment horizontal="left"/>
    </xf>
    <xf numFmtId="0" fontId="17" fillId="3" borderId="0" xfId="0" applyFont="1" applyFill="1" applyAlignment="1">
      <alignment horizontal="right"/>
    </xf>
    <xf numFmtId="0" fontId="3" fillId="5" borderId="0" xfId="0" applyFont="1" applyFill="1" applyAlignment="1">
      <alignment horizontal="left"/>
    </xf>
    <xf numFmtId="10" fontId="3" fillId="5" borderId="0" xfId="0" applyNumberFormat="1" applyFont="1" applyFill="1"/>
    <xf numFmtId="0" fontId="17" fillId="0" borderId="0" xfId="0" applyFont="1" applyAlignment="1">
      <alignment wrapText="1"/>
    </xf>
    <xf numFmtId="166" fontId="17" fillId="3" borderId="0" xfId="0" applyNumberFormat="1" applyFont="1" applyFill="1"/>
    <xf numFmtId="0" fontId="2" fillId="0" borderId="0" xfId="0" pivotButton="1" applyFont="1" applyAlignment="1">
      <alignment wrapText="1"/>
    </xf>
    <xf numFmtId="0" fontId="2" fillId="0" borderId="0" xfId="0" applyFont="1" applyAlignment="1">
      <alignment wrapText="1"/>
    </xf>
    <xf numFmtId="0" fontId="17" fillId="3" borderId="0" xfId="0" applyFont="1" applyFill="1" applyAlignment="1">
      <alignment horizontal="right" wrapText="1"/>
    </xf>
    <xf numFmtId="0" fontId="27" fillId="5" borderId="0" xfId="0" applyFont="1" applyFill="1" applyAlignment="1">
      <alignment horizontal="left"/>
    </xf>
    <xf numFmtId="165" fontId="25" fillId="0" borderId="0" xfId="0" applyNumberFormat="1" applyFont="1"/>
    <xf numFmtId="165" fontId="17" fillId="3" borderId="0" xfId="0" applyNumberFormat="1" applyFont="1" applyFill="1"/>
    <xf numFmtId="167" fontId="25" fillId="0" borderId="0" xfId="0" applyNumberFormat="1" applyFont="1"/>
    <xf numFmtId="167" fontId="17" fillId="3" borderId="0" xfId="0" applyNumberFormat="1" applyFont="1" applyFill="1"/>
    <xf numFmtId="168" fontId="25" fillId="0" borderId="0" xfId="0" applyNumberFormat="1" applyFont="1"/>
    <xf numFmtId="168" fontId="17" fillId="3" borderId="0" xfId="0" applyNumberFormat="1" applyFont="1" applyFill="1"/>
  </cellXfs>
  <cellStyles count="4">
    <cellStyle name="Comma" xfId="2" builtinId="3"/>
    <cellStyle name="Hyperlink" xfId="3" builtinId="8"/>
    <cellStyle name="Normal" xfId="0" builtinId="0"/>
    <cellStyle name="Percent" xfId="1" builtinId="5"/>
  </cellStyles>
  <dxfs count="857">
    <dxf>
      <font>
        <b/>
      </font>
    </dxf>
    <dxf>
      <font>
        <b/>
      </font>
    </dxf>
    <dxf>
      <font>
        <b/>
      </font>
    </dxf>
    <dxf>
      <font>
        <b/>
      </font>
    </dxf>
    <dxf>
      <font>
        <b/>
      </font>
    </dxf>
    <dxf>
      <font>
        <b/>
      </font>
    </dxf>
    <dxf>
      <font>
        <b/>
      </font>
    </dxf>
    <dxf>
      <font>
        <b/>
      </font>
    </dxf>
    <dxf>
      <font>
        <color rgb="FF000000"/>
      </font>
    </dxf>
    <dxf>
      <font>
        <color rgb="FF000000"/>
      </font>
    </dxf>
    <dxf>
      <font>
        <color rgb="FF000000"/>
      </font>
    </dxf>
    <dxf>
      <font>
        <color rgb="FF000000"/>
      </font>
    </dxf>
    <dxf>
      <font>
        <color rgb="FF000000"/>
      </font>
    </dxf>
    <dxf>
      <font>
        <color rgb="FF000000"/>
      </font>
    </dxf>
    <dxf>
      <font>
        <color rgb="FF000000"/>
      </font>
    </dxf>
    <dxf>
      <font>
        <color rgb="FF000000"/>
      </font>
    </dxf>
    <dxf>
      <font>
        <color rgb="FF000000"/>
      </font>
    </dxf>
    <dxf>
      <font>
        <color rgb="FF000000"/>
      </font>
    </dxf>
    <dxf>
      <font>
        <color rgb="FF000000"/>
      </font>
    </dxf>
    <dxf>
      <numFmt numFmtId="14" formatCode="0.00%"/>
    </dxf>
    <dxf>
      <font>
        <color rgb="FFFFB700"/>
      </font>
    </dxf>
    <dxf>
      <font>
        <color rgb="FFFFB700"/>
      </font>
    </dxf>
    <dxf>
      <font>
        <color rgb="FFFFB700"/>
      </font>
    </dxf>
    <dxf>
      <fill>
        <patternFill>
          <bgColor rgb="FF11213F"/>
        </patternFill>
      </fill>
    </dxf>
    <dxf>
      <fill>
        <patternFill>
          <bgColor rgb="FF11213F"/>
        </patternFill>
      </fill>
    </dxf>
    <dxf>
      <fill>
        <patternFill>
          <bgColor rgb="FF11213F"/>
        </patternFill>
      </fill>
    </dxf>
    <dxf>
      <font>
        <color rgb="FFFFB700"/>
      </font>
    </dxf>
    <dxf>
      <font>
        <color rgb="FFFFB700"/>
      </font>
    </dxf>
    <dxf>
      <fill>
        <patternFill patternType="solid">
          <fgColor indexed="64"/>
          <bgColor rgb="FF11213F"/>
        </patternFill>
      </fill>
    </dxf>
    <dxf>
      <fill>
        <patternFill patternType="solid">
          <fgColor indexed="64"/>
          <bgColor rgb="FF11213F"/>
        </patternFill>
      </fill>
    </dxf>
    <dxf>
      <font>
        <color rgb="FFFFB700"/>
      </font>
    </dxf>
    <dxf>
      <font>
        <color rgb="FFFFB700"/>
      </font>
    </dxf>
    <dxf>
      <font>
        <color rgb="FFFFB700"/>
      </font>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alignment horizontal="right"/>
    </dxf>
    <dxf>
      <alignment wrapText="1"/>
    </dxf>
    <dxf>
      <alignment wrapText="1"/>
    </dxf>
    <dxf>
      <alignment wrapText="1"/>
    </dxf>
    <dxf>
      <fill>
        <patternFill patternType="solid">
          <fgColor indexed="64"/>
          <bgColor theme="4" tint="0.39997558519241921"/>
        </patternFill>
      </fill>
    </dxf>
    <dxf>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b/>
      </font>
    </dxf>
    <dxf>
      <font>
        <b/>
      </font>
    </dxf>
    <dxf>
      <font>
        <b/>
      </font>
    </dxf>
    <dxf>
      <font>
        <b/>
      </font>
    </dxf>
    <dxf>
      <font>
        <b/>
      </font>
    </dxf>
    <dxf>
      <font>
        <b/>
      </font>
    </dxf>
    <dxf>
      <font>
        <b/>
      </font>
    </dxf>
    <dxf>
      <font>
        <b/>
      </font>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numFmt numFmtId="14" formatCode="0.00%"/>
    </dxf>
    <dxf>
      <font>
        <color rgb="FFFFB700"/>
      </font>
    </dxf>
    <dxf>
      <font>
        <color rgb="FFFFB700"/>
      </font>
    </dxf>
    <dxf>
      <fill>
        <patternFill patternType="solid">
          <fgColor indexed="64"/>
          <bgColor rgb="FF11213F"/>
        </patternFill>
      </fill>
    </dxf>
    <dxf>
      <fill>
        <patternFill patternType="solid">
          <fgColor indexed="64"/>
          <bgColor rgb="FF11213F"/>
        </patternFill>
      </fill>
    </dxf>
    <dxf>
      <font>
        <color rgb="FFFFB700"/>
      </font>
    </dxf>
    <dxf>
      <font>
        <color rgb="FFFFB700"/>
      </font>
    </dxf>
    <dxf>
      <font>
        <color rgb="FFFFB700"/>
      </font>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alignment horizontal="right"/>
    </dxf>
    <dxf>
      <fill>
        <patternFill>
          <fgColor theme="4" tint="0.39997558519241921"/>
        </patternFill>
      </fill>
      <alignment horizontal="general" vertical="bottom" textRotation="0" wrapText="0" indent="0" justifyLastLine="0" shrinkToFit="0" readingOrder="0"/>
    </dxf>
    <dxf>
      <fill>
        <patternFill>
          <fgColor theme="4" tint="0.39997558519241921"/>
        </patternFill>
      </fill>
      <alignment horizontal="general" vertical="bottom" textRotation="0" wrapText="0" indent="0" justifyLastLine="0" shrinkToFit="0" readingOrder="0"/>
    </dxf>
    <dxf>
      <fill>
        <patternFill>
          <fgColor theme="4" tint="0.39997558519241921"/>
        </patternFill>
      </fill>
      <alignment horizontal="general" vertical="bottom" textRotation="0" wrapText="0" indent="0" justifyLastLine="0" shrinkToFit="0" readingOrder="0"/>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numFmt numFmtId="167" formatCode="0.0000"/>
    </dxf>
    <dxf>
      <font>
        <b/>
      </font>
    </dxf>
    <dxf>
      <font>
        <b/>
      </font>
    </dxf>
    <dxf>
      <alignment wrapText="1"/>
    </dxf>
    <dxf>
      <alignment wrapText="1"/>
    </dxf>
    <dxf>
      <font>
        <b/>
      </font>
    </dxf>
    <dxf>
      <font>
        <b/>
      </font>
    </dxf>
    <dxf>
      <font>
        <color rgb="FF000000"/>
      </font>
    </dxf>
    <dxf>
      <font>
        <color rgb="FF000000"/>
      </font>
    </dxf>
    <dxf>
      <font>
        <color rgb="FF000000"/>
      </font>
    </dxf>
    <dxf>
      <font>
        <color rgb="FF000000"/>
      </font>
    </dxf>
    <dxf>
      <font>
        <color rgb="FF000000"/>
      </font>
    </dxf>
    <dxf>
      <font>
        <color rgb="FF000000"/>
      </font>
    </dxf>
    <dxf>
      <font>
        <color rgb="FF000000"/>
      </font>
    </dxf>
    <dxf>
      <font>
        <color rgb="FF000000"/>
      </font>
    </dxf>
    <dxf>
      <font>
        <color rgb="FF000000"/>
      </font>
    </dxf>
    <dxf>
      <font>
        <color rgb="FF000000"/>
      </font>
    </dxf>
    <dxf>
      <font>
        <color rgb="FF000000"/>
      </font>
    </dxf>
    <dxf>
      <numFmt numFmtId="166" formatCode="_(* #,##0_);_(* \(#,##0\);_(* &quot;-&quot;??_);_(@_)"/>
    </dxf>
    <dxf>
      <font>
        <color rgb="FFFFB700"/>
      </font>
    </dxf>
    <dxf>
      <fill>
        <patternFill patternType="none">
          <bgColor auto="1"/>
        </patternFill>
      </fill>
    </dxf>
    <dxf>
      <numFmt numFmtId="14" formatCode="0.00%"/>
    </dxf>
    <dxf>
      <font>
        <color rgb="FFFFB700"/>
      </font>
    </dxf>
    <dxf>
      <font>
        <color rgb="FFFFB700"/>
      </font>
    </dxf>
    <dxf>
      <fill>
        <patternFill patternType="solid">
          <fgColor indexed="64"/>
          <bgColor rgb="FF11213F"/>
        </patternFill>
      </fill>
    </dxf>
    <dxf>
      <fill>
        <patternFill patternType="solid">
          <fgColor indexed="64"/>
          <bgColor rgb="FF11213F"/>
        </patternFill>
      </fill>
    </dxf>
    <dxf>
      <fill>
        <patternFill patternType="solid">
          <fgColor indexed="64"/>
          <bgColor theme="4" tint="0.39997558519241921"/>
        </patternFill>
      </fill>
    </dxf>
    <dxf>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b/>
      </font>
    </dxf>
    <dxf>
      <font>
        <b/>
      </font>
    </dxf>
    <dxf>
      <font>
        <b/>
      </font>
    </dxf>
    <dxf>
      <font>
        <b/>
      </font>
    </dxf>
    <dxf>
      <font>
        <b/>
      </font>
    </dxf>
    <dxf>
      <font>
        <b/>
      </font>
    </dxf>
    <dxf>
      <font>
        <b/>
      </font>
    </dxf>
    <dxf>
      <font>
        <b/>
      </font>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numFmt numFmtId="14" formatCode="0.00%"/>
    </dxf>
    <dxf>
      <font>
        <color rgb="FFFFB700"/>
      </font>
    </dxf>
    <dxf>
      <font>
        <color rgb="FFFFB700"/>
      </font>
    </dxf>
    <dxf>
      <fill>
        <patternFill patternType="solid">
          <fgColor indexed="64"/>
          <bgColor rgb="FF11213F"/>
        </patternFill>
      </fill>
    </dxf>
    <dxf>
      <fill>
        <patternFill patternType="solid">
          <fgColor indexed="64"/>
          <bgColor rgb="FF11213F"/>
        </patternFill>
      </fill>
    </dxf>
    <dxf>
      <font>
        <color rgb="FFFFB700"/>
      </font>
    </dxf>
    <dxf>
      <font>
        <color rgb="FFFFB700"/>
      </font>
    </dxf>
    <dxf>
      <font>
        <color rgb="FFFFB700"/>
      </font>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alignment horizontal="right"/>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numFmt numFmtId="165" formatCode="#,##0.0000"/>
    </dxf>
    <dxf>
      <font>
        <b/>
      </font>
    </dxf>
    <dxf>
      <font>
        <b/>
      </font>
    </dxf>
    <dxf>
      <alignment wrapText="1"/>
    </dxf>
    <dxf>
      <alignment wrapText="1"/>
    </dxf>
    <dxf>
      <font>
        <b/>
      </font>
    </dxf>
    <dxf>
      <font>
        <b/>
      </font>
    </dxf>
    <dxf>
      <font>
        <color rgb="FF000000"/>
      </font>
    </dxf>
    <dxf>
      <font>
        <color rgb="FF000000"/>
      </font>
    </dxf>
    <dxf>
      <font>
        <color rgb="FF000000"/>
      </font>
    </dxf>
    <dxf>
      <font>
        <color rgb="FF000000"/>
      </font>
    </dxf>
    <dxf>
      <font>
        <color rgb="FF000000"/>
      </font>
    </dxf>
    <dxf>
      <font>
        <color rgb="FF000000"/>
      </font>
    </dxf>
    <dxf>
      <font>
        <color rgb="FF000000"/>
      </font>
    </dxf>
    <dxf>
      <font>
        <color rgb="FF000000"/>
      </font>
    </dxf>
    <dxf>
      <font>
        <color rgb="FF000000"/>
      </font>
    </dxf>
    <dxf>
      <font>
        <color rgb="FF000000"/>
      </font>
    </dxf>
    <dxf>
      <font>
        <color rgb="FF000000"/>
      </font>
    </dxf>
    <dxf>
      <numFmt numFmtId="166" formatCode="_(* #,##0_);_(* \(#,##0\);_(* &quot;-&quot;??_);_(@_)"/>
    </dxf>
    <dxf>
      <numFmt numFmtId="2" formatCode="0.00"/>
    </dxf>
    <dxf>
      <numFmt numFmtId="2" formatCode="0.00"/>
    </dxf>
    <dxf>
      <numFmt numFmtId="2" formatCode="0.00"/>
    </dxf>
    <dxf>
      <numFmt numFmtId="2" formatCode="0.00"/>
    </dxf>
    <dxf>
      <numFmt numFmtId="2" formatCode="0.00"/>
    </dxf>
    <dxf>
      <numFmt numFmtId="2" formatCode="0.00"/>
    </dxf>
    <dxf>
      <font>
        <color rgb="FFFFB700"/>
      </font>
    </dxf>
    <dxf>
      <fill>
        <patternFill patternType="none">
          <bgColor auto="1"/>
        </patternFill>
      </fill>
    </dxf>
    <dxf>
      <numFmt numFmtId="14" formatCode="0.00%"/>
    </dxf>
    <dxf>
      <font>
        <color rgb="FFFFB700"/>
      </font>
    </dxf>
    <dxf>
      <font>
        <color rgb="FFFFB700"/>
      </font>
    </dxf>
    <dxf>
      <fill>
        <patternFill patternType="solid">
          <fgColor indexed="64"/>
          <bgColor rgb="FF11213F"/>
        </patternFill>
      </fill>
    </dxf>
    <dxf>
      <fill>
        <patternFill patternType="solid">
          <fgColor indexed="64"/>
          <bgColor rgb="FF11213F"/>
        </patternFill>
      </fill>
    </dxf>
    <dxf>
      <fill>
        <patternFill patternType="solid">
          <fgColor indexed="64"/>
          <bgColor theme="4" tint="0.39997558519241921"/>
        </patternFill>
      </fill>
    </dxf>
    <dxf>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b/>
      </font>
    </dxf>
    <dxf>
      <font>
        <b/>
      </font>
    </dxf>
    <dxf>
      <font>
        <b/>
      </font>
    </dxf>
    <dxf>
      <font>
        <b/>
      </font>
    </dxf>
    <dxf>
      <font>
        <b/>
      </font>
    </dxf>
    <dxf>
      <font>
        <b/>
      </font>
    </dxf>
    <dxf>
      <font>
        <b/>
      </font>
    </dxf>
    <dxf>
      <font>
        <b/>
      </font>
    </dxf>
    <dxf>
      <numFmt numFmtId="14" formatCode="0.00%"/>
    </dxf>
    <dxf>
      <font>
        <color rgb="FFFFB700"/>
      </font>
    </dxf>
    <dxf>
      <font>
        <color rgb="FFFFB700"/>
      </font>
    </dxf>
    <dxf>
      <fill>
        <patternFill>
          <bgColor rgb="FF11213F"/>
        </patternFill>
      </fill>
    </dxf>
    <dxf>
      <fill>
        <patternFill>
          <bgColor rgb="FF11213F"/>
        </patternFill>
      </fill>
    </dxf>
    <dxf>
      <font>
        <color rgb="FFFFB700"/>
      </font>
    </dxf>
    <dxf>
      <fill>
        <patternFill patternType="solid">
          <fgColor indexed="64"/>
          <bgColor rgb="FF11213F"/>
        </patternFill>
      </fill>
    </dxf>
    <dxf>
      <font>
        <color rgb="FFFFB700"/>
      </font>
    </dxf>
    <dxf>
      <font>
        <color rgb="FFFFB700"/>
      </font>
    </dxf>
    <dxf>
      <fill>
        <patternFill patternType="solid">
          <fgColor indexed="64"/>
          <bgColor rgb="FF11213F"/>
        </patternFill>
      </fill>
    </dxf>
    <dxf>
      <fill>
        <patternFill patternType="solid">
          <fgColor indexed="64"/>
          <bgColor rgb="FF11213F"/>
        </patternFill>
      </fill>
    </dxf>
    <dxf>
      <alignment horizontal="right"/>
    </dxf>
    <dxf>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numFmt numFmtId="14" formatCode="0.00%"/>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b/>
      </font>
    </dxf>
    <dxf>
      <font>
        <b/>
      </font>
    </dxf>
    <dxf>
      <font>
        <b/>
      </font>
    </dxf>
    <dxf>
      <font>
        <b/>
      </font>
    </dxf>
    <dxf>
      <font>
        <b/>
      </font>
    </dxf>
    <dxf>
      <font>
        <b/>
      </font>
    </dxf>
    <dxf>
      <font>
        <b/>
      </font>
    </dxf>
    <dxf>
      <font>
        <b/>
      </font>
    </dxf>
    <dxf>
      <font>
        <color rgb="FF000000"/>
      </font>
    </dxf>
    <dxf>
      <font>
        <color rgb="FF000000"/>
      </font>
    </dxf>
    <dxf>
      <font>
        <color rgb="FF000000"/>
      </font>
    </dxf>
    <dxf>
      <font>
        <color rgb="FF000000"/>
      </font>
    </dxf>
    <dxf>
      <font>
        <color rgb="FF000000"/>
      </font>
    </dxf>
    <dxf>
      <font>
        <color rgb="FF000000"/>
      </font>
    </dxf>
    <dxf>
      <font>
        <color rgb="FF000000"/>
      </font>
    </dxf>
    <dxf>
      <font>
        <color rgb="FF000000"/>
      </font>
    </dxf>
    <dxf>
      <font>
        <color rgb="FF000000"/>
      </font>
    </dxf>
    <dxf>
      <font>
        <color rgb="FF000000"/>
      </font>
    </dxf>
    <dxf>
      <font>
        <color rgb="FF000000"/>
      </font>
    </dxf>
    <dxf>
      <numFmt numFmtId="14" formatCode="0.00%"/>
    </dxf>
    <dxf>
      <font>
        <color rgb="FFFFB700"/>
      </font>
    </dxf>
    <dxf>
      <font>
        <color rgb="FFFFB700"/>
      </font>
    </dxf>
    <dxf>
      <fill>
        <patternFill>
          <bgColor rgb="FF11213F"/>
        </patternFill>
      </fill>
    </dxf>
    <dxf>
      <fill>
        <patternFill>
          <bgColor rgb="FF11213F"/>
        </patternFill>
      </fill>
    </dxf>
    <dxf>
      <font>
        <color rgb="FFFFB700"/>
      </font>
    </dxf>
    <dxf>
      <font>
        <color rgb="FFFFB700"/>
      </font>
    </dxf>
    <dxf>
      <fill>
        <patternFill patternType="solid">
          <fgColor indexed="64"/>
          <bgColor rgb="FF11213F"/>
        </patternFill>
      </fill>
    </dxf>
    <dxf>
      <fill>
        <patternFill patternType="solid">
          <fgColor indexed="64"/>
          <bgColor rgb="FF11213F"/>
        </patternFill>
      </fill>
    </dxf>
    <dxf>
      <font>
        <color rgb="FFFFB700"/>
      </font>
    </dxf>
    <dxf>
      <font>
        <color rgb="FFFFB700"/>
      </font>
    </dxf>
    <dxf>
      <font>
        <color rgb="FFFFB700"/>
      </font>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alignment horizontal="right"/>
    </dxf>
    <dxf>
      <alignment wrapText="1"/>
    </dxf>
    <dxf>
      <alignment wrapText="1"/>
    </dxf>
    <dxf>
      <alignment wrapText="1"/>
    </dxf>
    <dxf>
      <font>
        <color theme="0"/>
      </font>
      <fill>
        <patternFill patternType="solid">
          <fgColor indexed="64"/>
          <bgColor theme="4" tint="0.39997558519241921"/>
        </patternFill>
      </fill>
    </dxf>
    <dxf>
      <fill>
        <patternFill patternType="none">
          <bgColor auto="1"/>
        </patternFill>
      </fill>
    </dxf>
    <dxf>
      <font>
        <color theme="0"/>
      </font>
      <fill>
        <patternFill patternType="solid">
          <fgColor indexed="64"/>
          <bgColor theme="4" tint="0.39997558519241921"/>
        </patternFill>
      </fill>
    </dxf>
    <dxf>
      <font>
        <color auto="1"/>
      </font>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ill>
        <patternFill patternType="none">
          <bgColor auto="1"/>
        </patternFill>
      </fill>
    </dxf>
    <dxf>
      <font>
        <color auto="1"/>
      </font>
    </dxf>
    <dxf>
      <fill>
        <patternFill patternType="solid">
          <fgColor indexed="64"/>
          <bgColor theme="4" tint="0.39997558519241921"/>
        </patternFill>
      </fill>
    </dxf>
    <dxf>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numFmt numFmtId="14" formatCode="0.00%"/>
      <fill>
        <patternFill patternType="solid">
          <fgColor indexed="64"/>
          <bgColor theme="4" tint="0.39997558519241921"/>
        </patternFill>
      </fill>
    </dxf>
    <dxf>
      <font>
        <b/>
      </font>
    </dxf>
    <dxf>
      <font>
        <b/>
      </font>
    </dxf>
    <dxf>
      <font>
        <b/>
      </font>
    </dxf>
    <dxf>
      <font>
        <b/>
      </font>
    </dxf>
    <dxf>
      <font>
        <b/>
      </font>
    </dxf>
    <dxf>
      <font>
        <b/>
      </font>
    </dxf>
    <dxf>
      <font>
        <b/>
      </font>
    </dxf>
    <dxf>
      <font>
        <b/>
      </font>
    </dxf>
    <dxf>
      <font>
        <color rgb="FFFFB700"/>
      </font>
    </dxf>
    <dxf>
      <font>
        <color rgb="FFFFB700"/>
      </font>
    </dxf>
    <dxf>
      <font>
        <color rgb="FFFFB700"/>
      </font>
    </dxf>
    <dxf>
      <fill>
        <patternFill>
          <bgColor auto="1"/>
        </patternFill>
      </fill>
    </dxf>
    <dxf>
      <fill>
        <patternFill>
          <bgColor auto="1"/>
        </patternFill>
      </fill>
    </dxf>
    <dxf>
      <fill>
        <patternFill>
          <bgColor auto="1"/>
        </patternFill>
      </fill>
    </dxf>
    <dxf>
      <font>
        <color rgb="FFFFB700"/>
      </font>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numFmt numFmtId="14" formatCode="0.00%"/>
    </dxf>
    <dxf>
      <font>
        <color theme="0"/>
      </font>
    </dxf>
    <dxf>
      <font>
        <color theme="0"/>
      </font>
    </dxf>
    <dxf>
      <font>
        <color theme="0"/>
      </font>
    </dxf>
    <dxf>
      <font>
        <color theme="0"/>
      </font>
    </dxf>
    <dxf>
      <font>
        <color theme="0"/>
      </font>
    </dxf>
    <dxf>
      <font>
        <color theme="0"/>
      </font>
    </dxf>
    <dxf>
      <fill>
        <patternFill>
          <bgColor theme="9" tint="0.79998168889431442"/>
        </patternFill>
      </fill>
    </dxf>
    <dxf>
      <fill>
        <patternFill>
          <bgColor theme="9" tint="0.79998168889431442"/>
        </patternFill>
      </fill>
    </dxf>
    <dxf>
      <font>
        <color rgb="FFFFB700"/>
      </font>
    </dxf>
    <dxf>
      <font>
        <color rgb="FFFFB700"/>
      </font>
    </dxf>
    <dxf>
      <fill>
        <patternFill patternType="solid">
          <fgColor indexed="64"/>
          <bgColor rgb="FF11213F"/>
        </patternFill>
      </fill>
    </dxf>
    <dxf>
      <fill>
        <patternFill patternType="solid">
          <fgColor indexed="64"/>
          <bgColor rgb="FF11213F"/>
        </patternFill>
      </fill>
    </dxf>
    <dxf>
      <font>
        <color rgb="FFFFB700"/>
      </font>
    </dxf>
    <dxf>
      <font>
        <color rgb="FFFFB700"/>
      </font>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alignment horizontal="right"/>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b/>
      </font>
    </dxf>
    <dxf>
      <font>
        <b/>
      </font>
    </dxf>
    <dxf>
      <fill>
        <patternFill patternType="none">
          <fgColor indexed="64"/>
          <bgColor auto="1"/>
        </patternFill>
      </fill>
    </dxf>
    <dxf>
      <fill>
        <patternFill patternType="none">
          <fgColor indexed="64"/>
          <bgColor auto="1"/>
        </patternFill>
      </fill>
    </dxf>
    <dxf>
      <fill>
        <patternFill patternType="none">
          <fgColor indexed="64"/>
          <bgColor auto="1"/>
        </patternFill>
      </fill>
    </dxf>
    <dxf>
      <fill>
        <patternFill patternType="none">
          <bgColor auto="1"/>
        </patternFill>
      </fill>
    </dxf>
    <dxf>
      <fill>
        <patternFill patternType="none">
          <bgColor auto="1"/>
        </patternFill>
      </fill>
    </dxf>
    <dxf>
      <fill>
        <patternFill>
          <bgColor rgb="FF11213F"/>
        </patternFill>
      </fill>
    </dxf>
    <dxf>
      <fill>
        <patternFill>
          <bgColor rgb="FF11213F"/>
        </patternFill>
      </fill>
    </dxf>
    <dxf>
      <fill>
        <patternFill>
          <bgColor rgb="FF11213F"/>
        </patternFill>
      </fill>
    </dxf>
    <dxf>
      <numFmt numFmtId="14" formatCode="0.00%"/>
    </dxf>
    <dxf>
      <font>
        <b/>
      </font>
      <fill>
        <patternFill>
          <fgColor rgb="FF11213F"/>
        </patternFill>
      </fill>
      <alignment horizontal="left" vertical="center"/>
    </dxf>
    <dxf>
      <font>
        <b/>
      </font>
      <fill>
        <patternFill>
          <fgColor rgb="FF11213F"/>
        </patternFill>
      </fill>
      <alignment horizontal="left" vertical="center"/>
    </dxf>
    <dxf>
      <font>
        <b/>
      </font>
      <fill>
        <patternFill>
          <fgColor rgb="FF11213F"/>
        </patternFill>
      </fill>
      <alignment horizontal="left" vertical="center"/>
    </dxf>
    <dxf>
      <font>
        <b/>
      </font>
      <fill>
        <patternFill>
          <fgColor rgb="FF11213F"/>
        </patternFill>
      </fill>
      <alignment horizontal="left" vertical="center"/>
    </dxf>
    <dxf>
      <font>
        <b/>
      </font>
      <fill>
        <patternFill>
          <fgColor rgb="FF11213F"/>
        </patternFill>
      </fill>
      <alignment horizontal="left" vertical="center"/>
    </dxf>
    <dxf>
      <font>
        <b/>
      </font>
      <fill>
        <patternFill>
          <fgColor rgb="FF11213F"/>
        </patternFill>
      </fill>
      <alignment horizontal="left" vertical="center"/>
    </dxf>
    <dxf>
      <fill>
        <patternFill>
          <bgColor theme="9" tint="0.79998168889431442"/>
        </patternFill>
      </fill>
    </dxf>
    <dxf>
      <fill>
        <patternFill>
          <bgColor theme="9" tint="0.79998168889431442"/>
        </patternFill>
      </fill>
    </dxf>
    <dxf>
      <font>
        <color rgb="FFFFB700"/>
      </font>
    </dxf>
    <dxf>
      <font>
        <color rgb="FFFFB700"/>
      </font>
    </dxf>
    <dxf>
      <fill>
        <patternFill patternType="solid">
          <fgColor indexed="64"/>
          <bgColor rgb="FF11213F"/>
        </patternFill>
      </fill>
    </dxf>
    <dxf>
      <fill>
        <patternFill patternType="solid">
          <fgColor indexed="64"/>
          <bgColor rgb="FF11213F"/>
        </patternFill>
      </fill>
    </dxf>
    <dxf>
      <font>
        <color rgb="FFFFB700"/>
      </font>
    </dxf>
    <dxf>
      <font>
        <color rgb="FFFFB700"/>
      </font>
    </dxf>
    <dxf>
      <font>
        <color rgb="FFFFB700"/>
      </font>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b/>
      </font>
    </dxf>
    <dxf>
      <font>
        <b/>
      </font>
    </dxf>
    <dxf>
      <font>
        <b/>
      </font>
    </dxf>
    <dxf>
      <font>
        <b/>
      </font>
    </dxf>
    <dxf>
      <font>
        <b/>
      </font>
    </dxf>
    <dxf>
      <font>
        <b/>
      </font>
    </dxf>
    <dxf>
      <font>
        <b/>
      </font>
    </dxf>
    <dxf>
      <font>
        <b/>
      </font>
    </dxf>
    <dxf>
      <fill>
        <patternFill patternType="none">
          <bgColor auto="1"/>
        </patternFill>
      </fill>
    </dxf>
    <dxf>
      <numFmt numFmtId="14" formatCode="0.00%"/>
    </dxf>
    <dxf>
      <fill>
        <patternFill>
          <bgColor theme="9" tint="0.79998168889431442"/>
        </patternFill>
      </fill>
    </dxf>
    <dxf>
      <font>
        <color rgb="FFFFB700"/>
      </font>
    </dxf>
    <dxf>
      <font>
        <color rgb="FFFFB700"/>
      </font>
    </dxf>
    <dxf>
      <fill>
        <patternFill patternType="solid">
          <fgColor indexed="64"/>
          <bgColor rgb="FF11213F"/>
        </patternFill>
      </fill>
    </dxf>
    <dxf>
      <fill>
        <patternFill patternType="solid">
          <fgColor indexed="64"/>
          <bgColor rgb="FF11213F"/>
        </patternFill>
      </fill>
    </dxf>
    <dxf>
      <font>
        <color rgb="FFFFB700"/>
      </font>
    </dxf>
    <dxf>
      <font>
        <color rgb="FFFFB700"/>
      </font>
    </dxf>
    <dxf>
      <font>
        <color rgb="FFFFB700"/>
      </font>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alignment horizontal="right"/>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b/>
      </font>
    </dxf>
    <dxf>
      <font>
        <b/>
      </font>
    </dxf>
    <dxf>
      <font>
        <b/>
      </font>
    </dxf>
    <dxf>
      <font>
        <b/>
      </font>
    </dxf>
    <dxf>
      <font>
        <b/>
      </font>
    </dxf>
    <dxf>
      <font>
        <b/>
      </font>
    </dxf>
    <dxf>
      <font>
        <b/>
      </font>
    </dxf>
    <dxf>
      <font>
        <b/>
      </font>
    </dxf>
    <dxf>
      <font>
        <color rgb="FF000000"/>
      </font>
    </dxf>
    <dxf>
      <font>
        <color rgb="FF000000"/>
      </font>
    </dxf>
    <dxf>
      <font>
        <color rgb="FF000000"/>
      </font>
    </dxf>
    <dxf>
      <font>
        <color rgb="FF000000"/>
      </font>
    </dxf>
    <dxf>
      <font>
        <color rgb="FF000000"/>
      </font>
    </dxf>
    <dxf>
      <font>
        <color rgb="FF000000"/>
      </font>
    </dxf>
    <dxf>
      <font>
        <color rgb="FF000000"/>
      </font>
    </dxf>
    <dxf>
      <font>
        <color rgb="FF000000"/>
      </font>
    </dxf>
    <dxf>
      <font>
        <color rgb="FF000000"/>
      </font>
    </dxf>
    <dxf>
      <font>
        <color rgb="FF000000"/>
      </font>
    </dxf>
    <dxf>
      <font>
        <color rgb="FF000000"/>
      </font>
    </dxf>
    <dxf>
      <numFmt numFmtId="14" formatCode="0.00%"/>
    </dxf>
    <dxf>
      <fill>
        <patternFill>
          <bgColor rgb="FF11213F"/>
        </patternFill>
      </fill>
    </dxf>
    <dxf>
      <fill>
        <patternFill>
          <bgColor rgb="FF11213F"/>
        </patternFill>
      </fill>
    </dxf>
    <dxf>
      <font>
        <color rgb="FFFFB700"/>
      </font>
    </dxf>
    <dxf>
      <font>
        <color rgb="FFFFB700"/>
      </font>
    </dxf>
    <dxf>
      <font>
        <color rgb="FFFFB700"/>
      </font>
    </dxf>
    <dxf>
      <font>
        <color rgb="FFFFB700"/>
      </font>
    </dxf>
    <dxf>
      <fill>
        <patternFill patternType="solid">
          <fgColor indexed="64"/>
          <bgColor rgb="FF11213F"/>
        </patternFill>
      </fill>
    </dxf>
    <dxf>
      <fill>
        <patternFill patternType="solid">
          <fgColor indexed="64"/>
          <bgColor rgb="FF11213F"/>
        </patternFill>
      </fill>
    </dxf>
    <dxf>
      <font>
        <color rgb="FFFFB700"/>
      </font>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alignment horizontal="right"/>
    </dxf>
    <dxf>
      <alignment wrapText="1"/>
    </dxf>
    <dxf>
      <alignment wrapText="1"/>
    </dxf>
    <dxf>
      <alignment wrapText="1"/>
    </dxf>
    <dxf>
      <fill>
        <patternFill patternType="solid">
          <fgColor indexed="64"/>
          <bgColor theme="4" tint="0.39997558519241921"/>
        </patternFill>
      </fill>
    </dxf>
    <dxf>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b/>
      </font>
    </dxf>
    <dxf>
      <font>
        <b/>
      </font>
    </dxf>
    <dxf>
      <font>
        <b/>
      </font>
    </dxf>
    <dxf>
      <font>
        <b/>
      </font>
    </dxf>
    <dxf>
      <font>
        <b/>
      </font>
    </dxf>
    <dxf>
      <font>
        <b/>
      </font>
    </dxf>
    <dxf>
      <font>
        <b/>
      </font>
    </dxf>
    <dxf>
      <font>
        <b/>
      </font>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numFmt numFmtId="14" formatCode="0.00%"/>
    </dxf>
    <dxf>
      <font>
        <color rgb="FFFFB700"/>
      </font>
    </dxf>
    <dxf>
      <font>
        <color rgb="FFFFB700"/>
      </font>
    </dxf>
    <dxf>
      <fill>
        <patternFill patternType="solid">
          <fgColor indexed="64"/>
          <bgColor rgb="FF11213F"/>
        </patternFill>
      </fill>
    </dxf>
    <dxf>
      <fill>
        <patternFill patternType="solid">
          <fgColor indexed="64"/>
          <bgColor rgb="FF11213F"/>
        </patternFill>
      </fill>
    </dxf>
    <dxf>
      <font>
        <color rgb="FFFFB700"/>
      </font>
    </dxf>
    <dxf>
      <font>
        <color rgb="FFFFB700"/>
      </font>
    </dxf>
    <dxf>
      <font>
        <color rgb="FFFFB700"/>
      </font>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alignment horizontal="right"/>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rgb="FFFFB700"/>
      </font>
    </dxf>
    <dxf>
      <font>
        <color rgb="FFFFB700"/>
      </font>
    </dxf>
    <dxf>
      <fill>
        <patternFill patternType="solid">
          <bgColor rgb="FF11213F"/>
        </patternFill>
      </fill>
    </dxf>
    <dxf>
      <fill>
        <patternFill patternType="solid">
          <bgColor rgb="FF11213F"/>
        </patternFill>
      </fill>
    </dxf>
    <dxf>
      <fill>
        <patternFill patternType="solid">
          <bgColor rgb="FF11213F"/>
        </patternFill>
      </fill>
    </dxf>
    <dxf>
      <numFmt numFmtId="14" formatCode="0.00%"/>
    </dxf>
    <dxf>
      <font>
        <color rgb="FFFFB700"/>
      </font>
    </dxf>
    <dxf>
      <font>
        <color rgb="FFFFB700"/>
      </font>
    </dxf>
    <dxf>
      <fill>
        <patternFill patternType="solid">
          <fgColor indexed="64"/>
          <bgColor rgb="FF11213F"/>
        </patternFill>
      </fill>
    </dxf>
    <dxf>
      <fill>
        <patternFill patternType="solid">
          <fgColor indexed="64"/>
          <bgColor rgb="FF11213F"/>
        </patternFill>
      </fill>
    </dxf>
    <dxf>
      <font>
        <color rgb="FFFFB700"/>
      </font>
    </dxf>
    <dxf>
      <font>
        <color rgb="FFFFB700"/>
      </font>
    </dxf>
    <dxf>
      <font>
        <color rgb="FFFFB700"/>
      </font>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alignment horizontal="right"/>
    </dxf>
    <dxf>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b/>
      </font>
    </dxf>
    <dxf>
      <font>
        <b/>
      </font>
    </dxf>
    <dxf>
      <font>
        <b/>
      </font>
    </dxf>
    <dxf>
      <font>
        <b/>
      </font>
    </dxf>
    <dxf>
      <font>
        <b/>
      </font>
    </dxf>
    <dxf>
      <font>
        <b/>
      </font>
    </dxf>
    <dxf>
      <font>
        <b/>
      </font>
    </dxf>
    <dxf>
      <font>
        <b/>
      </font>
    </dxf>
    <dxf>
      <font>
        <color rgb="FF000000"/>
      </font>
    </dxf>
    <dxf>
      <font>
        <color rgb="FF000000"/>
      </font>
    </dxf>
    <dxf>
      <font>
        <color rgb="FF000000"/>
      </font>
    </dxf>
    <dxf>
      <font>
        <color rgb="FF000000"/>
      </font>
    </dxf>
    <dxf>
      <font>
        <color rgb="FF000000"/>
      </font>
    </dxf>
    <dxf>
      <font>
        <color rgb="FF000000"/>
      </font>
    </dxf>
    <dxf>
      <font>
        <color rgb="FF000000"/>
      </font>
    </dxf>
    <dxf>
      <font>
        <color rgb="FF000000"/>
      </font>
    </dxf>
    <dxf>
      <font>
        <color rgb="FF000000"/>
      </font>
    </dxf>
    <dxf>
      <font>
        <color rgb="FF000000"/>
      </font>
    </dxf>
    <dxf>
      <font>
        <color rgb="FF000000"/>
      </font>
    </dxf>
    <dxf>
      <numFmt numFmtId="14" formatCode="0.00%"/>
    </dxf>
    <dxf>
      <font>
        <color rgb="FFFFB700"/>
      </font>
    </dxf>
    <dxf>
      <font>
        <color rgb="FFFFB700"/>
      </font>
    </dxf>
    <dxf>
      <font>
        <color rgb="FFFFB700"/>
      </font>
    </dxf>
    <dxf>
      <fill>
        <patternFill>
          <bgColor rgb="FF11213F"/>
        </patternFill>
      </fill>
    </dxf>
    <dxf>
      <fill>
        <patternFill>
          <bgColor rgb="FF11213F"/>
        </patternFill>
      </fill>
    </dxf>
    <dxf>
      <fill>
        <patternFill>
          <bgColor rgb="FF11213F"/>
        </patternFill>
      </fill>
    </dxf>
    <dxf>
      <font>
        <color rgb="FFFFB700"/>
      </font>
    </dxf>
    <dxf>
      <font>
        <color rgb="FFFFB700"/>
      </font>
    </dxf>
    <dxf>
      <fill>
        <patternFill patternType="solid">
          <fgColor indexed="64"/>
          <bgColor rgb="FF11213F"/>
        </patternFill>
      </fill>
    </dxf>
    <dxf>
      <fill>
        <patternFill patternType="solid">
          <fgColor indexed="64"/>
          <bgColor rgb="FF11213F"/>
        </patternFill>
      </fill>
    </dxf>
    <dxf>
      <font>
        <color rgb="FFFFB700"/>
      </font>
    </dxf>
    <dxf>
      <font>
        <color rgb="FFFFB700"/>
      </font>
    </dxf>
    <dxf>
      <font>
        <color rgb="FFFFB700"/>
      </font>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alignment horizontal="right"/>
    </dxf>
    <dxf>
      <alignment wrapText="1"/>
    </dxf>
    <dxf>
      <alignment wrapText="1"/>
    </dxf>
    <dxf>
      <alignment wrapText="1"/>
    </dxf>
    <dxf>
      <fill>
        <patternFill patternType="solid">
          <fgColor indexed="64"/>
          <bgColor theme="4" tint="0.39997558519241921"/>
        </patternFill>
      </fill>
    </dxf>
    <dxf>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numFmt numFmtId="165" formatCode="#,##0.0000"/>
    </dxf>
    <dxf>
      <font>
        <b/>
      </font>
    </dxf>
    <dxf>
      <font>
        <b/>
      </font>
    </dxf>
    <dxf>
      <font>
        <b/>
      </font>
    </dxf>
    <dxf>
      <font>
        <b/>
      </font>
    </dxf>
    <dxf>
      <alignment wrapText="1"/>
    </dxf>
    <dxf>
      <fill>
        <patternFill patternType="solid">
          <bgColor rgb="FF11213F"/>
        </patternFill>
      </fill>
    </dxf>
    <dxf>
      <font>
        <color rgb="FFFFB700"/>
      </font>
    </dxf>
    <dxf>
      <font>
        <color rgb="FF000000"/>
      </font>
    </dxf>
    <dxf>
      <font>
        <color rgb="FF000000"/>
      </font>
    </dxf>
    <dxf>
      <font>
        <color rgb="FF000000"/>
      </font>
    </dxf>
    <dxf>
      <font>
        <color rgb="FF000000"/>
      </font>
    </dxf>
    <dxf>
      <font>
        <color rgb="FF000000"/>
      </font>
    </dxf>
    <dxf>
      <font>
        <color rgb="FF000000"/>
      </font>
    </dxf>
    <dxf>
      <font>
        <color rgb="FF000000"/>
      </font>
    </dxf>
    <dxf>
      <font>
        <color rgb="FF000000"/>
      </font>
    </dxf>
    <dxf>
      <font>
        <color rgb="FF000000"/>
      </font>
    </dxf>
    <dxf>
      <font>
        <color rgb="FF000000"/>
      </font>
    </dxf>
    <dxf>
      <font>
        <color rgb="FF000000"/>
      </font>
    </dxf>
    <dxf>
      <numFmt numFmtId="166" formatCode="_(* #,##0_);_(* \(#,##0\);_(* &quot;-&quot;??_);_(@_)"/>
    </dxf>
    <dxf>
      <numFmt numFmtId="173" formatCode="0.0"/>
    </dxf>
    <dxf>
      <numFmt numFmtId="173" formatCode="0.0"/>
    </dxf>
    <dxf>
      <numFmt numFmtId="173" formatCode="0.0"/>
    </dxf>
    <dxf>
      <numFmt numFmtId="173" formatCode="0.0"/>
    </dxf>
    <dxf>
      <numFmt numFmtId="173" formatCode="0.0"/>
    </dxf>
    <dxf>
      <numFmt numFmtId="173" formatCode="0.0"/>
    </dxf>
    <dxf>
      <font>
        <color rgb="FFFFB700"/>
      </font>
    </dxf>
    <dxf>
      <fill>
        <patternFill patternType="none">
          <bgColor auto="1"/>
        </patternFill>
      </fill>
    </dxf>
    <dxf>
      <numFmt numFmtId="14" formatCode="0.00%"/>
    </dxf>
    <dxf>
      <font>
        <color rgb="FFFFB700"/>
      </font>
    </dxf>
    <dxf>
      <font>
        <color rgb="FFFFB700"/>
      </font>
    </dxf>
    <dxf>
      <fill>
        <patternFill patternType="solid">
          <fgColor indexed="64"/>
          <bgColor rgb="FF11213F"/>
        </patternFill>
      </fill>
    </dxf>
    <dxf>
      <fill>
        <patternFill patternType="solid">
          <fgColor indexed="64"/>
          <bgColor rgb="FF11213F"/>
        </patternFill>
      </fill>
    </dxf>
    <dxf>
      <alignment wrapText="1"/>
    </dxf>
    <dxf>
      <fill>
        <patternFill patternType="solid">
          <fgColor indexed="64"/>
          <bgColor theme="4" tint="0.39997558519241921"/>
        </patternFill>
      </fill>
    </dxf>
    <dxf>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numFmt numFmtId="14" formatCode="0.00%"/>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numFmt numFmtId="167" formatCode="0.0000"/>
    </dxf>
    <dxf>
      <font>
        <b/>
      </font>
    </dxf>
    <dxf>
      <font>
        <b/>
      </font>
    </dxf>
    <dxf>
      <alignment wrapText="1"/>
    </dxf>
    <dxf>
      <alignment wrapText="1"/>
    </dxf>
    <dxf>
      <font>
        <b/>
      </font>
    </dxf>
    <dxf>
      <font>
        <b/>
      </font>
    </dxf>
    <dxf>
      <font>
        <color rgb="FF000000"/>
      </font>
    </dxf>
    <dxf>
      <font>
        <color rgb="FF000000"/>
      </font>
    </dxf>
    <dxf>
      <font>
        <color rgb="FF000000"/>
      </font>
    </dxf>
    <dxf>
      <font>
        <color rgb="FF000000"/>
      </font>
    </dxf>
    <dxf>
      <font>
        <color rgb="FF000000"/>
      </font>
    </dxf>
    <dxf>
      <font>
        <color rgb="FF000000"/>
      </font>
    </dxf>
    <dxf>
      <font>
        <color rgb="FF000000"/>
      </font>
    </dxf>
    <dxf>
      <font>
        <color rgb="FF000000"/>
      </font>
    </dxf>
    <dxf>
      <font>
        <color rgb="FF000000"/>
      </font>
    </dxf>
    <dxf>
      <font>
        <color rgb="FF000000"/>
      </font>
    </dxf>
    <dxf>
      <font>
        <color rgb="FF000000"/>
      </font>
    </dxf>
    <dxf>
      <numFmt numFmtId="166" formatCode="_(* #,##0_);_(* \(#,##0\);_(* &quot;-&quot;??_);_(@_)"/>
    </dxf>
    <dxf>
      <font>
        <color rgb="FFFFB700"/>
      </font>
    </dxf>
    <dxf>
      <fill>
        <patternFill patternType="none">
          <bgColor auto="1"/>
        </patternFill>
      </fill>
    </dxf>
    <dxf>
      <numFmt numFmtId="14" formatCode="0.00%"/>
    </dxf>
    <dxf>
      <font>
        <color rgb="FFFFB700"/>
      </font>
    </dxf>
    <dxf>
      <font>
        <color rgb="FFFFB700"/>
      </font>
    </dxf>
    <dxf>
      <fill>
        <patternFill patternType="solid">
          <fgColor indexed="64"/>
          <bgColor rgb="FF11213F"/>
        </patternFill>
      </fill>
    </dxf>
    <dxf>
      <fill>
        <patternFill patternType="solid">
          <fgColor indexed="64"/>
          <bgColor rgb="FF11213F"/>
        </patternFill>
      </fill>
    </dxf>
    <dxf>
      <fill>
        <patternFill patternType="solid">
          <fgColor indexed="64"/>
          <bgColor theme="4" tint="0.39997558519241921"/>
        </patternFill>
      </fill>
    </dxf>
    <dxf>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b/>
      </font>
    </dxf>
    <dxf>
      <font>
        <b/>
      </font>
    </dxf>
    <dxf>
      <font>
        <b/>
      </font>
    </dxf>
    <dxf>
      <font>
        <b/>
      </font>
    </dxf>
    <dxf>
      <font>
        <b/>
      </font>
    </dxf>
    <dxf>
      <font>
        <b/>
      </font>
    </dxf>
    <dxf>
      <font>
        <b/>
      </font>
    </dxf>
    <dxf>
      <font>
        <b/>
      </font>
    </dxf>
    <dxf>
      <font>
        <color rgb="FFFFB700"/>
      </font>
    </dxf>
    <dxf>
      <font>
        <color rgb="FFFFB700"/>
      </font>
    </dxf>
    <dxf>
      <fill>
        <patternFill patternType="solid">
          <bgColor rgb="FF11213F"/>
        </patternFill>
      </fill>
    </dxf>
    <dxf>
      <fill>
        <patternFill patternType="solid">
          <bgColor rgb="FF11213F"/>
        </patternFill>
      </fill>
    </dxf>
    <dxf>
      <numFmt numFmtId="14" formatCode="0.00%"/>
    </dxf>
    <dxf>
      <font>
        <color rgb="FFFFB700"/>
      </font>
    </dxf>
    <dxf>
      <font>
        <color rgb="FFFFB700"/>
      </font>
    </dxf>
    <dxf>
      <fill>
        <patternFill patternType="solid">
          <fgColor indexed="64"/>
          <bgColor rgb="FF11213F"/>
        </patternFill>
      </fill>
    </dxf>
    <dxf>
      <fill>
        <patternFill patternType="solid">
          <fgColor indexed="64"/>
          <bgColor rgb="FF11213F"/>
        </patternFill>
      </fill>
    </dxf>
    <dxf>
      <font>
        <color rgb="FFFFB700"/>
      </font>
    </dxf>
    <dxf>
      <font>
        <color rgb="FFFFB700"/>
      </font>
    </dxf>
    <dxf>
      <font>
        <color rgb="FFFFB700"/>
      </font>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alignment horizontal="right"/>
    </dxf>
    <dxf>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b/>
      </font>
    </dxf>
    <dxf>
      <font>
        <b/>
      </font>
    </dxf>
    <dxf>
      <font>
        <b/>
      </font>
    </dxf>
    <dxf>
      <font>
        <b/>
      </font>
    </dxf>
    <dxf>
      <font>
        <b/>
      </font>
    </dxf>
    <dxf>
      <font>
        <b/>
      </font>
    </dxf>
    <dxf>
      <font>
        <b/>
      </font>
    </dxf>
    <dxf>
      <font>
        <b/>
      </font>
    </dxf>
    <dxf>
      <font>
        <color rgb="FF000000"/>
      </font>
    </dxf>
    <dxf>
      <font>
        <color rgb="FF000000"/>
      </font>
    </dxf>
    <dxf>
      <font>
        <color rgb="FF000000"/>
      </font>
    </dxf>
    <dxf>
      <font>
        <color rgb="FF000000"/>
      </font>
    </dxf>
    <dxf>
      <font>
        <color rgb="FF000000"/>
      </font>
    </dxf>
    <dxf>
      <font>
        <color rgb="FF000000"/>
      </font>
    </dxf>
    <dxf>
      <font>
        <color rgb="FF000000"/>
      </font>
    </dxf>
    <dxf>
      <font>
        <color rgb="FF000000"/>
      </font>
    </dxf>
    <dxf>
      <font>
        <color rgb="FF000000"/>
      </font>
    </dxf>
    <dxf>
      <font>
        <color rgb="FF000000"/>
      </font>
    </dxf>
    <dxf>
      <font>
        <color rgb="FF000000"/>
      </font>
    </dxf>
    <dxf>
      <numFmt numFmtId="14" formatCode="0.00%"/>
    </dxf>
    <dxf>
      <fill>
        <patternFill>
          <bgColor rgb="FF11213F"/>
        </patternFill>
      </fill>
    </dxf>
    <dxf>
      <fill>
        <patternFill>
          <bgColor rgb="FF11213F"/>
        </patternFill>
      </fill>
    </dxf>
    <dxf>
      <font>
        <color rgb="FFFFB700"/>
      </font>
    </dxf>
    <dxf>
      <font>
        <color rgb="FFFFB700"/>
      </font>
    </dxf>
    <dxf>
      <font>
        <color rgb="FFFFB700"/>
      </font>
    </dxf>
    <dxf>
      <font>
        <color rgb="FFFFB700"/>
      </font>
    </dxf>
    <dxf>
      <fill>
        <patternFill patternType="solid">
          <fgColor indexed="64"/>
          <bgColor rgb="FF11213F"/>
        </patternFill>
      </fill>
    </dxf>
    <dxf>
      <fill>
        <patternFill patternType="solid">
          <fgColor indexed="64"/>
          <bgColor rgb="FF11213F"/>
        </patternFill>
      </fill>
    </dxf>
    <dxf>
      <font>
        <color rgb="FFFFB700"/>
      </font>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alignment horizontal="right"/>
    </dxf>
    <dxf>
      <font>
        <color theme="0"/>
      </font>
      <fill>
        <patternFill patternType="solid">
          <fgColor indexed="64"/>
          <bgColor theme="4" tint="0.39997558519241921"/>
        </patternFill>
      </fill>
      <alignment wrapText="1"/>
    </dxf>
    <dxf>
      <font>
        <color theme="0"/>
      </font>
      <fill>
        <patternFill patternType="solid">
          <fgColor indexed="64"/>
          <bgColor theme="4" tint="0.39997558519241921"/>
        </patternFill>
      </fill>
      <alignment wrapText="1"/>
    </dxf>
    <dxf>
      <font>
        <color theme="0"/>
      </font>
      <fill>
        <patternFill patternType="solid">
          <fgColor indexed="64"/>
          <bgColor theme="4" tint="0.39997558519241921"/>
        </patternFill>
      </fill>
    </dxf>
    <dxf>
      <font>
        <color theme="0"/>
      </font>
      <numFmt numFmtId="14" formatCode="0.00%"/>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numFmt numFmtId="168" formatCode="_(* #,##0.0000_);_(* \(#,##0.0000\);_(* &quot;-&quot;??_);_(@_)"/>
    </dxf>
    <dxf>
      <font>
        <b/>
      </font>
    </dxf>
    <dxf>
      <font>
        <b/>
      </font>
    </dxf>
    <dxf>
      <alignment wrapText="1"/>
    </dxf>
    <dxf>
      <alignment wrapText="1"/>
    </dxf>
    <dxf>
      <font>
        <b/>
      </font>
    </dxf>
    <dxf>
      <font>
        <b/>
      </font>
    </dxf>
    <dxf>
      <font>
        <color rgb="FF000000"/>
      </font>
    </dxf>
    <dxf>
      <font>
        <color rgb="FF000000"/>
      </font>
    </dxf>
    <dxf>
      <font>
        <color rgb="FF000000"/>
      </font>
    </dxf>
    <dxf>
      <font>
        <color rgb="FF000000"/>
      </font>
    </dxf>
    <dxf>
      <font>
        <color rgb="FF000000"/>
      </font>
    </dxf>
    <dxf>
      <font>
        <color rgb="FF000000"/>
      </font>
    </dxf>
    <dxf>
      <font>
        <color rgb="FF000000"/>
      </font>
    </dxf>
    <dxf>
      <font>
        <color rgb="FF000000"/>
      </font>
    </dxf>
    <dxf>
      <font>
        <color rgb="FF000000"/>
      </font>
    </dxf>
    <dxf>
      <font>
        <color rgb="FF000000"/>
      </font>
    </dxf>
    <dxf>
      <font>
        <color rgb="FF000000"/>
      </font>
    </dxf>
    <dxf>
      <numFmt numFmtId="166" formatCode="_(* #,##0_);_(* \(#,##0\);_(* &quot;-&quot;??_);_(@_)"/>
    </dxf>
    <dxf>
      <font>
        <color rgb="FFFFB700"/>
      </font>
    </dxf>
    <dxf>
      <fill>
        <patternFill patternType="none">
          <bgColor auto="1"/>
        </patternFill>
      </fill>
    </dxf>
    <dxf>
      <numFmt numFmtId="14" formatCode="0.00%"/>
    </dxf>
    <dxf>
      <font>
        <color rgb="FFFFB700"/>
      </font>
    </dxf>
    <dxf>
      <font>
        <color rgb="FFFFB700"/>
      </font>
    </dxf>
    <dxf>
      <fill>
        <patternFill patternType="solid">
          <fgColor indexed="64"/>
          <bgColor rgb="FF11213F"/>
        </patternFill>
      </fill>
    </dxf>
    <dxf>
      <fill>
        <patternFill patternType="solid">
          <fgColor indexed="64"/>
          <bgColor rgb="FF11213F"/>
        </patternFill>
      </fill>
    </dxf>
    <dxf>
      <font>
        <color theme="0"/>
      </font>
      <fill>
        <patternFill patternType="solid">
          <fgColor indexed="64"/>
          <bgColor theme="4" tint="0.39997558519241921"/>
        </patternFill>
      </fill>
    </dxf>
    <dxf>
      <fill>
        <patternFill patternType="none">
          <bgColor auto="1"/>
        </patternFill>
      </fill>
    </dxf>
    <dxf>
      <font>
        <color theme="0"/>
      </font>
      <fill>
        <patternFill patternType="solid">
          <fgColor indexed="64"/>
          <bgColor theme="4" tint="0.39997558519241921"/>
        </patternFill>
      </fill>
    </dxf>
    <dxf>
      <font>
        <color auto="1"/>
      </font>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ill>
        <patternFill patternType="none">
          <bgColor auto="1"/>
        </patternFill>
      </fill>
    </dxf>
    <dxf>
      <font>
        <color auto="1"/>
      </font>
    </dxf>
    <dxf>
      <fill>
        <patternFill patternType="solid">
          <fgColor indexed="64"/>
          <bgColor theme="4" tint="0.39997558519241921"/>
        </patternFill>
      </fill>
    </dxf>
    <dxf>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numFmt numFmtId="14" formatCode="0.00%"/>
      <fill>
        <patternFill patternType="solid">
          <fgColor indexed="64"/>
          <bgColor theme="4" tint="0.39997558519241921"/>
        </patternFill>
      </fill>
    </dxf>
    <dxf>
      <font>
        <b/>
      </font>
    </dxf>
    <dxf>
      <font>
        <b/>
      </font>
    </dxf>
    <dxf>
      <font>
        <b/>
      </font>
    </dxf>
    <dxf>
      <font>
        <b/>
      </font>
    </dxf>
    <dxf>
      <font>
        <b/>
      </font>
    </dxf>
    <dxf>
      <font>
        <b/>
      </font>
    </dxf>
    <dxf>
      <font>
        <b/>
      </font>
    </dxf>
    <dxf>
      <font>
        <b/>
      </font>
    </dxf>
    <dxf>
      <alignment vertical="center"/>
    </dxf>
    <dxf>
      <alignment vertical="center"/>
    </dxf>
    <dxf>
      <alignment wrapText="1"/>
    </dxf>
    <dxf>
      <alignment wrapText="1"/>
    </dxf>
    <dxf>
      <numFmt numFmtId="14" formatCode="0.00%"/>
    </dxf>
    <dxf>
      <font>
        <color rgb="FFFFB700"/>
      </font>
    </dxf>
    <dxf>
      <font>
        <color rgb="FFFFB700"/>
      </font>
    </dxf>
    <dxf>
      <fill>
        <patternFill patternType="solid">
          <fgColor indexed="64"/>
          <bgColor rgb="FF11213F"/>
        </patternFill>
      </fill>
    </dxf>
    <dxf>
      <fill>
        <patternFill patternType="solid">
          <fgColor indexed="64"/>
          <bgColor rgb="FF11213F"/>
        </patternFill>
      </fill>
    </dxf>
    <dxf>
      <font>
        <color rgb="FFFFB700"/>
      </font>
    </dxf>
    <dxf>
      <font>
        <color rgb="FFFFB700"/>
      </font>
    </dxf>
    <dxf>
      <font>
        <color rgb="FFFFB700"/>
      </font>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alignment horizontal="right"/>
    </dxf>
    <dxf>
      <alignment wrapText="1"/>
    </dxf>
    <dxf>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numFmt numFmtId="14" formatCode="0.00%"/>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ill>
        <patternFill>
          <bgColor rgb="FF11213F"/>
        </patternFill>
      </fill>
    </dxf>
    <dxf>
      <fill>
        <patternFill>
          <bgColor rgb="FF11213F"/>
        </patternFill>
      </fill>
    </dxf>
    <dxf>
      <numFmt numFmtId="14" formatCode="0.00%"/>
    </dxf>
    <dxf>
      <font>
        <b/>
        <color rgb="FFFFB700"/>
      </font>
      <fill>
        <patternFill patternType="solid">
          <fgColor indexed="64"/>
          <bgColor rgb="FF11213F"/>
        </patternFill>
      </fill>
      <alignment horizontal="left" vertical="center"/>
    </dxf>
    <dxf>
      <font>
        <b/>
        <color rgb="FFFFB700"/>
      </font>
      <fill>
        <patternFill patternType="solid">
          <fgColor indexed="64"/>
          <bgColor rgb="FF11213F"/>
        </patternFill>
      </fill>
      <alignment horizontal="left" vertical="center"/>
    </dxf>
    <dxf>
      <font>
        <b/>
        <color rgb="FFFFB700"/>
      </font>
      <fill>
        <patternFill patternType="solid">
          <fgColor indexed="64"/>
          <bgColor rgb="FF11213F"/>
        </patternFill>
      </fill>
      <alignment horizontal="left" vertical="center"/>
    </dxf>
    <dxf>
      <fill>
        <patternFill>
          <fgColor indexed="64"/>
          <bgColor rgb="FF11213F"/>
        </patternFill>
      </fill>
    </dxf>
    <dxf>
      <fill>
        <patternFill>
          <fgColor indexed="64"/>
          <bgColor rgb="FF11213F"/>
        </patternFill>
      </fill>
    </dxf>
    <dxf>
      <fill>
        <patternFill>
          <fgColor indexed="64"/>
          <bgColor rgb="FF11213F"/>
        </patternFill>
      </fill>
    </dxf>
    <dxf>
      <font>
        <b/>
      </font>
      <fill>
        <patternFill>
          <fgColor rgb="FF11213F"/>
        </patternFill>
      </fill>
      <alignment horizontal="left" vertical="center"/>
    </dxf>
    <dxf>
      <font>
        <b/>
      </font>
      <fill>
        <patternFill>
          <fgColor rgb="FF11213F"/>
        </patternFill>
      </fill>
      <alignment horizontal="left" vertical="center"/>
    </dxf>
    <dxf>
      <font>
        <b/>
      </font>
      <fill>
        <patternFill>
          <fgColor rgb="FF11213F"/>
        </patternFill>
      </fill>
      <alignment horizontal="left" vertical="center"/>
    </dxf>
    <dxf>
      <fill>
        <patternFill>
          <bgColor theme="9" tint="0.79998168889431442"/>
        </patternFill>
      </fill>
    </dxf>
    <dxf>
      <font>
        <color rgb="FFFFB700"/>
      </font>
    </dxf>
    <dxf>
      <font>
        <color rgb="FFFFB700"/>
      </font>
    </dxf>
    <dxf>
      <fill>
        <patternFill patternType="solid">
          <fgColor indexed="64"/>
          <bgColor rgb="FF11213F"/>
        </patternFill>
      </fill>
    </dxf>
    <dxf>
      <fill>
        <patternFill patternType="solid">
          <fgColor indexed="64"/>
          <bgColor rgb="FF11213F"/>
        </patternFill>
      </fill>
    </dxf>
    <dxf>
      <font>
        <color rgb="FFFFB700"/>
      </font>
    </dxf>
    <dxf>
      <font>
        <color rgb="FFFFB700"/>
      </font>
    </dxf>
    <dxf>
      <fill>
        <patternFill patternType="solid">
          <fgColor indexed="64"/>
          <bgColor rgb="FF11213F"/>
        </patternFill>
      </fill>
    </dxf>
    <dxf>
      <fill>
        <patternFill patternType="solid">
          <fgColor indexed="64"/>
          <bgColor rgb="FF11213F"/>
        </patternFill>
      </fill>
    </dxf>
    <dxf>
      <font>
        <color rgb="FF11213F"/>
      </font>
    </dxf>
    <dxf>
      <font>
        <color rgb="FF11213F"/>
      </font>
    </dxf>
    <dxf>
      <fill>
        <patternFill patternType="solid">
          <fgColor indexed="64"/>
          <bgColor rgb="FFFFB700"/>
        </patternFill>
      </fill>
    </dxf>
    <dxf>
      <fill>
        <patternFill patternType="solid">
          <fgColor indexed="64"/>
          <bgColor rgb="FFFFB700"/>
        </patternFill>
      </fill>
    </dxf>
    <dxf>
      <font>
        <color theme="0"/>
      </font>
    </dxf>
    <dxf>
      <font>
        <color theme="0"/>
      </font>
    </dxf>
    <dxf>
      <fill>
        <patternFill>
          <bgColor theme="4" tint="0.39997558519241921"/>
        </patternFill>
      </fill>
    </dxf>
    <dxf>
      <fill>
        <patternFill>
          <bgColor theme="4" tint="0.39997558519241921"/>
        </patternFill>
      </fill>
    </dxf>
    <dxf>
      <font>
        <color theme="0"/>
      </font>
    </dxf>
    <dxf>
      <font>
        <color theme="0"/>
      </font>
    </dxf>
    <dxf>
      <fill>
        <patternFill patternType="solid">
          <bgColor theme="4" tint="0.39997558519241921"/>
        </patternFill>
      </fill>
    </dxf>
    <dxf>
      <fill>
        <patternFill patternType="solid">
          <bgColor theme="4" tint="0.39997558519241921"/>
        </patternFill>
      </fill>
    </dxf>
    <dxf>
      <fill>
        <patternFill patternType="solid">
          <bgColor theme="7" tint="0.39997558519241921"/>
        </patternFill>
      </fill>
    </dxf>
    <dxf>
      <font>
        <b/>
      </font>
    </dxf>
    <dxf>
      <font>
        <b/>
      </font>
    </dxf>
    <dxf>
      <font>
        <b/>
      </font>
    </dxf>
    <dxf>
      <font>
        <b/>
      </font>
    </dxf>
    <dxf>
      <font>
        <b/>
      </font>
    </dxf>
    <dxf>
      <font>
        <b/>
      </font>
    </dxf>
    <dxf>
      <font>
        <b/>
      </font>
    </dxf>
    <dxf>
      <font>
        <b/>
      </font>
    </dxf>
    <dxf>
      <numFmt numFmtId="14" formatCode="0.00%"/>
    </dxf>
    <dxf>
      <font>
        <color rgb="FFFFB700"/>
      </font>
    </dxf>
    <dxf>
      <font>
        <color rgb="FFFFB700"/>
      </font>
    </dxf>
    <dxf>
      <fill>
        <patternFill patternType="solid">
          <fgColor indexed="64"/>
          <bgColor rgb="FF11213F"/>
        </patternFill>
      </fill>
    </dxf>
    <dxf>
      <fill>
        <patternFill patternType="solid">
          <fgColor indexed="64"/>
          <bgColor rgb="FF11213F"/>
        </patternFill>
      </fill>
    </dxf>
    <dxf>
      <font>
        <color rgb="FFFFB700"/>
      </font>
    </dxf>
    <dxf>
      <font>
        <color rgb="FFFFB700"/>
      </font>
    </dxf>
    <dxf>
      <font>
        <color rgb="FFFFB700"/>
      </font>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alignment horizontal="right"/>
    </dxf>
    <dxf>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b/>
      </font>
    </dxf>
    <dxf>
      <font>
        <b/>
      </font>
    </dxf>
    <dxf>
      <font>
        <b/>
      </font>
    </dxf>
    <dxf>
      <font>
        <b/>
      </font>
    </dxf>
    <dxf>
      <font>
        <b/>
      </font>
    </dxf>
    <dxf>
      <font>
        <b/>
      </font>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fill>
        <patternFill patternType="none">
          <bgColor auto="1"/>
        </patternFill>
      </fill>
    </dxf>
    <dxf>
      <numFmt numFmtId="14" formatCode="0.00%"/>
    </dxf>
    <dxf>
      <font>
        <color rgb="FFFFB700"/>
      </font>
    </dxf>
    <dxf>
      <font>
        <color rgb="FFFFB700"/>
      </font>
    </dxf>
    <dxf>
      <fill>
        <patternFill patternType="solid">
          <fgColor indexed="64"/>
          <bgColor rgb="FF11213F"/>
        </patternFill>
      </fill>
    </dxf>
    <dxf>
      <fill>
        <patternFill patternType="solid">
          <fgColor indexed="64"/>
          <bgColor rgb="FF11213F"/>
        </patternFill>
      </fill>
    </dxf>
    <dxf>
      <font>
        <color rgb="FFFFB700"/>
      </font>
    </dxf>
    <dxf>
      <font>
        <color rgb="FFFFB700"/>
      </font>
    </dxf>
    <dxf>
      <font>
        <color rgb="FFFFB700"/>
      </font>
    </dxf>
    <dxf>
      <fill>
        <patternFill patternType="solid">
          <fgColor indexed="64"/>
          <bgColor rgb="FF11213F"/>
        </patternFill>
      </fill>
    </dxf>
    <dxf>
      <fill>
        <patternFill patternType="solid">
          <fgColor indexed="64"/>
          <bgColor rgb="FF11213F"/>
        </patternFill>
      </fill>
    </dxf>
    <dxf>
      <fill>
        <patternFill patternType="solid">
          <fgColor indexed="64"/>
          <bgColor rgb="FF11213F"/>
        </patternFill>
      </fill>
    </dxf>
    <dxf>
      <alignment horizontal="right"/>
    </dxf>
    <dxf>
      <alignment horizontal="right"/>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font>
        <color theme="0"/>
      </font>
      <fill>
        <patternFill patternType="solid">
          <fgColor indexed="64"/>
          <bgColor theme="4" tint="0.39997558519241921"/>
        </patternFill>
      </fill>
    </dxf>
    <dxf>
      <border>
        <top style="thin">
          <color theme="1" tint="0.499984740745262"/>
        </top>
        <bottom style="thin">
          <color theme="1" tint="0.499984740745262"/>
        </bottom>
      </border>
    </dxf>
    <dxf>
      <border>
        <top style="thin">
          <color theme="1" tint="0.499984740745262"/>
        </top>
        <bottom style="thin">
          <color theme="1" tint="0.499984740745262"/>
        </bottom>
      </border>
    </dxf>
    <dxf>
      <font>
        <b/>
        <color theme="1" tint="0.499984740745262"/>
      </font>
    </dxf>
    <dxf>
      <font>
        <b/>
        <color theme="1"/>
      </font>
    </dxf>
    <dxf>
      <font>
        <b/>
        <color theme="1" tint="0.499984740745262"/>
      </font>
    </dxf>
    <dxf>
      <font>
        <b/>
        <color theme="1"/>
      </font>
    </dxf>
    <dxf>
      <font>
        <color rgb="FFFFB700"/>
      </font>
      <fill>
        <patternFill>
          <bgColor rgb="FF11213F"/>
        </patternFill>
      </fill>
    </dxf>
    <dxf>
      <fill>
        <patternFill patternType="solid">
          <fgColor theme="0" tint="-0.14999847407452621"/>
          <bgColor theme="0" tint="-0.14999847407452621"/>
        </patternFill>
      </fill>
      <border>
        <left style="thin">
          <color theme="0" tint="-0.34998626667073579"/>
        </left>
        <right style="thin">
          <color theme="0" tint="-0.34998626667073579"/>
        </right>
        <top style="thin">
          <color theme="0" tint="-0.34998626667073579"/>
        </top>
        <bottom style="thin">
          <color theme="0" tint="-0.34998626667073579"/>
        </bottom>
        <vertical style="thin">
          <color theme="0" tint="-0.34998626667073579"/>
        </vertical>
        <horizontal style="thin">
          <color theme="0" tint="-0.34998626667073579"/>
        </horizontal>
      </border>
    </dxf>
    <dxf>
      <fill>
        <patternFill patternType="solid">
          <fgColor theme="0" tint="-0.14999847407452621"/>
          <bgColor theme="0" tint="-0.14999847407452621"/>
        </patternFill>
      </fill>
      <border>
        <top style="thin">
          <color theme="0" tint="-0.34998626667073579"/>
        </top>
        <bottom style="thin">
          <color theme="0" tint="-0.34998626667073579"/>
        </bottom>
      </border>
    </dxf>
    <dxf>
      <font>
        <color rgb="FFFFB700"/>
      </font>
      <fill>
        <patternFill patternType="solid">
          <fgColor theme="0"/>
          <bgColor rgb="FF11213F"/>
        </patternFill>
      </fill>
      <border>
        <top style="thin">
          <color theme="1" tint="0.499984740745262"/>
        </top>
        <bottom style="thin">
          <color theme="1" tint="0.499984740745262"/>
        </bottom>
      </border>
    </dxf>
    <dxf>
      <font>
        <color rgb="FFFFB700"/>
      </font>
      <fill>
        <patternFill>
          <bgColor rgb="FF11213F"/>
        </patternFill>
      </fill>
      <border>
        <top style="thin">
          <color theme="1" tint="0.499984740745262"/>
        </top>
        <bottom style="thin">
          <color theme="1" tint="0.499984740745262"/>
        </bottom>
      </border>
    </dxf>
    <dxf>
      <font>
        <color theme="1"/>
      </font>
      <border>
        <horizontal style="thin">
          <color theme="0" tint="-0.14999847407452621"/>
        </horizontal>
      </border>
    </dxf>
    <dxf>
      <fill>
        <patternFill patternType="solid">
          <fgColor theme="0" tint="-0.14999847407452621"/>
          <bgColor theme="0" tint="-0.14999847407452621"/>
        </patternFill>
      </fill>
      <border>
        <bottom style="thin">
          <color theme="0" tint="-0.34998626667073579"/>
        </bottom>
      </border>
    </dxf>
    <dxf>
      <fill>
        <patternFill patternType="solid">
          <fgColor theme="0" tint="-0.14999847407452621"/>
          <bgColor theme="0" tint="-0.14999847407452621"/>
        </patternFill>
      </fill>
      <border>
        <bottom style="thin">
          <color theme="0" tint="-0.34998626667073579"/>
        </bottom>
      </border>
    </dxf>
    <dxf>
      <font>
        <b/>
        <color theme="1"/>
      </font>
    </dxf>
    <dxf>
      <font>
        <b/>
        <color theme="1"/>
      </font>
      <border>
        <bottom style="thin">
          <color theme="0" tint="-0.34998626667073579"/>
        </bottom>
      </border>
    </dxf>
    <dxf>
      <font>
        <b/>
        <color theme="1"/>
      </font>
    </dxf>
    <dxf>
      <font>
        <b/>
        <color theme="1"/>
      </font>
      <border>
        <top style="thin">
          <color theme="1" tint="0.499984740745262"/>
        </top>
        <bottom style="thin">
          <color theme="1" tint="0.499984740745262"/>
        </bottom>
      </border>
    </dxf>
    <dxf>
      <fill>
        <patternFill patternType="solid">
          <fgColor theme="0" tint="-0.14999847407452621"/>
          <bgColor theme="0" tint="-0.14999847407452621"/>
        </patternFill>
      </fill>
    </dxf>
    <dxf>
      <fill>
        <patternFill patternType="solid">
          <fgColor theme="0" tint="-0.14999847407452621"/>
          <bgColor theme="0" tint="-0.14999847407452621"/>
        </patternFill>
      </fill>
      <border>
        <left style="thin">
          <color theme="0" tint="-0.249977111117893"/>
        </left>
        <right style="thin">
          <color theme="0" tint="-0.249977111117893"/>
        </right>
      </border>
    </dxf>
    <dxf>
      <fill>
        <patternFill patternType="solid">
          <fgColor theme="0" tint="-0.14999847407452621"/>
          <bgColor theme="0" tint="-0.14999847407452621"/>
        </patternFill>
      </fill>
    </dxf>
    <dxf>
      <font>
        <b/>
        <color theme="1"/>
      </font>
      <fill>
        <patternFill patternType="solid">
          <fgColor theme="0" tint="-0.14999847407452621"/>
          <bgColor theme="0" tint="-0.14999847407452621"/>
        </patternFill>
      </fill>
      <border>
        <top style="thin">
          <color theme="0" tint="-0.34998626667073579"/>
        </top>
      </border>
    </dxf>
    <dxf>
      <font>
        <b/>
        <color theme="1"/>
      </font>
      <fill>
        <patternFill patternType="solid">
          <fgColor theme="0" tint="-0.14999847407452621"/>
          <bgColor theme="0" tint="-0.14999847407452621"/>
        </patternFill>
      </fill>
      <border>
        <bottom style="thin">
          <color theme="0" tint="-0.34998626667073579"/>
        </bottom>
      </border>
    </dxf>
    <dxf>
      <font>
        <b/>
        <i val="0"/>
        <color rgb="FFFFB700"/>
      </font>
      <fill>
        <patternFill>
          <bgColor rgb="FF11213F"/>
        </patternFill>
      </fill>
    </dxf>
  </dxfs>
  <tableStyles count="2" defaultTableStyle="TableStyleMedium2" defaultPivotStyle="PivotStyleLight16">
    <tableStyle name="CCX" table="0" count="12" xr9:uid="{7A5BC9A3-63F0-B64B-826E-361EE3909DCE}">
      <tableStyleElement type="wholeTable" dxfId="856"/>
      <tableStyleElement type="headerRow" dxfId="855"/>
      <tableStyleElement type="totalRow" dxfId="854"/>
      <tableStyleElement type="firstRowStripe" dxfId="853"/>
      <tableStyleElement type="firstColumnStripe" dxfId="852"/>
      <tableStyleElement type="firstSubtotalColumn" dxfId="851"/>
      <tableStyleElement type="firstSubtotalRow" dxfId="850"/>
      <tableStyleElement type="secondSubtotalRow" dxfId="849"/>
      <tableStyleElement type="firstRowSubheading" dxfId="848"/>
      <tableStyleElement type="secondRowSubheading" dxfId="847"/>
      <tableStyleElement type="pageFieldLabels" dxfId="846"/>
      <tableStyleElement type="pageFieldValues" dxfId="845"/>
    </tableStyle>
    <tableStyle name="PivotStyleLight1 2" table="0" count="12" xr9:uid="{480113A8-099F-E445-8BE0-AC3CB9197F8B}">
      <tableStyleElement type="wholeTable" dxfId="844"/>
      <tableStyleElement type="headerRow" dxfId="843"/>
      <tableStyleElement type="totalRow" dxfId="842"/>
      <tableStyleElement type="firstRowStripe" dxfId="841"/>
      <tableStyleElement type="firstColumnStripe" dxfId="840"/>
      <tableStyleElement type="firstHeaderCell" dxfId="839"/>
      <tableStyleElement type="firstSubtotalRow" dxfId="838"/>
      <tableStyleElement type="secondSubtotalRow" dxfId="837"/>
      <tableStyleElement type="firstRowSubheading" dxfId="836"/>
      <tableStyleElement type="secondRowSubheading" dxfId="835"/>
      <tableStyleElement type="pageFieldLabels" dxfId="834"/>
      <tableStyleElement type="pageFieldValues" dxfId="833"/>
    </tableStyle>
  </tableStyles>
  <colors>
    <mruColors>
      <color rgb="FF000000"/>
      <color rgb="FF11213F"/>
      <color rgb="FFFFB700"/>
      <color rgb="FFFFDC8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3.xml"/><Relationship Id="rId13" Type="http://schemas.microsoft.com/office/2007/relationships/slicerCache" Target="slicerCaches/slicerCache8.xml"/><Relationship Id="rId18" Type="http://schemas.microsoft.com/office/2007/relationships/slicerCache" Target="slicerCaches/slicerCache13.xml"/><Relationship Id="rId26" Type="http://schemas.openxmlformats.org/officeDocument/2006/relationships/sharedStrings" Target="sharedStrings.xml"/><Relationship Id="rId3" Type="http://schemas.openxmlformats.org/officeDocument/2006/relationships/worksheet" Target="worksheets/sheet3.xml"/><Relationship Id="rId21" Type="http://schemas.microsoft.com/office/2007/relationships/slicerCache" Target="slicerCaches/slicerCache16.xml"/><Relationship Id="rId7" Type="http://schemas.microsoft.com/office/2007/relationships/slicerCache" Target="slicerCaches/slicerCache2.xml"/><Relationship Id="rId12" Type="http://schemas.microsoft.com/office/2007/relationships/slicerCache" Target="slicerCaches/slicerCache7.xml"/><Relationship Id="rId17" Type="http://schemas.microsoft.com/office/2007/relationships/slicerCache" Target="slicerCaches/slicerCache12.xml"/><Relationship Id="rId25" Type="http://schemas.openxmlformats.org/officeDocument/2006/relationships/styles" Target="styles.xml"/><Relationship Id="rId2" Type="http://schemas.openxmlformats.org/officeDocument/2006/relationships/worksheet" Target="worksheets/sheet2.xml"/><Relationship Id="rId16" Type="http://schemas.microsoft.com/office/2007/relationships/slicerCache" Target="slicerCaches/slicerCache11.xml"/><Relationship Id="rId20" Type="http://schemas.microsoft.com/office/2007/relationships/slicerCache" Target="slicerCaches/slicerCache15.xml"/><Relationship Id="rId29" Type="http://schemas.openxmlformats.org/officeDocument/2006/relationships/customXml" Target="../customXml/item1.xml"/><Relationship Id="rId1" Type="http://schemas.openxmlformats.org/officeDocument/2006/relationships/worksheet" Target="worksheets/sheet1.xml"/><Relationship Id="rId6" Type="http://schemas.microsoft.com/office/2007/relationships/slicerCache" Target="slicerCaches/slicerCache1.xml"/><Relationship Id="rId11" Type="http://schemas.microsoft.com/office/2007/relationships/slicerCache" Target="slicerCaches/slicerCache6.xml"/><Relationship Id="rId24" Type="http://schemas.openxmlformats.org/officeDocument/2006/relationships/theme" Target="theme/theme1.xml"/><Relationship Id="rId5" Type="http://schemas.openxmlformats.org/officeDocument/2006/relationships/pivotCacheDefinition" Target="pivotCache/pivotCacheDefinition1.xml"/><Relationship Id="rId15" Type="http://schemas.microsoft.com/office/2007/relationships/slicerCache" Target="slicerCaches/slicerCache10.xml"/><Relationship Id="rId23" Type="http://schemas.microsoft.com/office/2007/relationships/slicerCache" Target="slicerCaches/slicerCache18.xml"/><Relationship Id="rId28" Type="http://schemas.openxmlformats.org/officeDocument/2006/relationships/calcChain" Target="calcChain.xml"/><Relationship Id="rId10" Type="http://schemas.microsoft.com/office/2007/relationships/slicerCache" Target="slicerCaches/slicerCache5.xml"/><Relationship Id="rId19" Type="http://schemas.microsoft.com/office/2007/relationships/slicerCache" Target="slicerCaches/slicerCache14.xml"/><Relationship Id="rId31" Type="http://schemas.openxmlformats.org/officeDocument/2006/relationships/customXml" Target="../customXml/item3.xml"/><Relationship Id="rId4" Type="http://schemas.openxmlformats.org/officeDocument/2006/relationships/worksheet" Target="worksheets/sheet4.xml"/><Relationship Id="rId9" Type="http://schemas.microsoft.com/office/2007/relationships/slicerCache" Target="slicerCaches/slicerCache4.xml"/><Relationship Id="rId14" Type="http://schemas.microsoft.com/office/2007/relationships/slicerCache" Target="slicerCaches/slicerCache9.xml"/><Relationship Id="rId22" Type="http://schemas.microsoft.com/office/2007/relationships/slicerCache" Target="slicerCaches/slicerCache17.xml"/><Relationship Id="rId27" Type="http://schemas.openxmlformats.org/officeDocument/2006/relationships/sheetMetadata" Target="metadata.xml"/><Relationship Id="rId30"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4.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47625</xdr:colOff>
      <xdr:row>0</xdr:row>
      <xdr:rowOff>114300</xdr:rowOff>
    </xdr:from>
    <xdr:to>
      <xdr:col>1</xdr:col>
      <xdr:colOff>800100</xdr:colOff>
      <xdr:row>1</xdr:row>
      <xdr:rowOff>20955</xdr:rowOff>
    </xdr:to>
    <xdr:pic>
      <xdr:nvPicPr>
        <xdr:cNvPr id="13" name="Picture 1">
          <a:extLst>
            <a:ext uri="{FF2B5EF4-FFF2-40B4-BE49-F238E27FC236}">
              <a16:creationId xmlns:a16="http://schemas.microsoft.com/office/drawing/2014/main" id="{E9FA3882-BDF8-4583-9387-3DD0039F81EC}"/>
            </a:ext>
            <a:ext uri="{147F2762-F138-4A5C-976F-8EAC2B608ADB}">
              <a16:predDERef xmlns:a16="http://schemas.microsoft.com/office/drawing/2014/main" pred="{D3656A10-3597-6445-9367-0A92C1D26772}"/>
            </a:ext>
          </a:extLst>
        </xdr:cNvPr>
        <xdr:cNvPicPr>
          <a:picLocks noChangeAspect="1"/>
        </xdr:cNvPicPr>
      </xdr:nvPicPr>
      <xdr:blipFill>
        <a:blip xmlns:r="http://schemas.openxmlformats.org/officeDocument/2006/relationships" r:embed="rId1"/>
        <a:stretch>
          <a:fillRect/>
        </a:stretch>
      </xdr:blipFill>
      <xdr:spPr>
        <a:xfrm>
          <a:off x="47625" y="114300"/>
          <a:ext cx="1143000" cy="1143000"/>
        </a:xfrm>
        <a:prstGeom prst="rect">
          <a:avLst/>
        </a:prstGeom>
      </xdr:spPr>
    </xdr:pic>
    <xdr:clientData/>
  </xdr:twoCellAnchor>
  <xdr:twoCellAnchor editAs="oneCell">
    <xdr:from>
      <xdr:col>1</xdr:col>
      <xdr:colOff>828675</xdr:colOff>
      <xdr:row>0</xdr:row>
      <xdr:rowOff>104775</xdr:rowOff>
    </xdr:from>
    <xdr:to>
      <xdr:col>1</xdr:col>
      <xdr:colOff>1981200</xdr:colOff>
      <xdr:row>1</xdr:row>
      <xdr:rowOff>20955</xdr:rowOff>
    </xdr:to>
    <xdr:pic>
      <xdr:nvPicPr>
        <xdr:cNvPr id="3" name="Picture 2">
          <a:extLst>
            <a:ext uri="{FF2B5EF4-FFF2-40B4-BE49-F238E27FC236}">
              <a16:creationId xmlns:a16="http://schemas.microsoft.com/office/drawing/2014/main" id="{F069DE08-B57E-420E-AC48-7A119BB07C32}"/>
            </a:ext>
            <a:ext uri="{147F2762-F138-4A5C-976F-8EAC2B608ADB}">
              <a16:predDERef xmlns:a16="http://schemas.microsoft.com/office/drawing/2014/main" pred="{E9FA3882-BDF8-4583-9387-3DD0039F81EC}"/>
            </a:ext>
          </a:extLst>
        </xdr:cNvPr>
        <xdr:cNvPicPr>
          <a:picLocks noChangeAspect="1"/>
        </xdr:cNvPicPr>
      </xdr:nvPicPr>
      <xdr:blipFill>
        <a:blip xmlns:r="http://schemas.openxmlformats.org/officeDocument/2006/relationships" r:embed="rId2"/>
        <a:stretch>
          <a:fillRect/>
        </a:stretch>
      </xdr:blipFill>
      <xdr:spPr>
        <a:xfrm>
          <a:off x="1219200" y="104775"/>
          <a:ext cx="1152525" cy="1152525"/>
        </a:xfrm>
        <a:prstGeom prst="rect">
          <a:avLst/>
        </a:prstGeom>
      </xdr:spPr>
    </xdr:pic>
    <xdr:clientData/>
  </xdr:twoCellAnchor>
  <xdr:twoCellAnchor editAs="oneCell">
    <xdr:from>
      <xdr:col>1</xdr:col>
      <xdr:colOff>2200275</xdr:colOff>
      <xdr:row>0</xdr:row>
      <xdr:rowOff>238125</xdr:rowOff>
    </xdr:from>
    <xdr:to>
      <xdr:col>1</xdr:col>
      <xdr:colOff>3048000</xdr:colOff>
      <xdr:row>0</xdr:row>
      <xdr:rowOff>1082040</xdr:rowOff>
    </xdr:to>
    <xdr:pic>
      <xdr:nvPicPr>
        <xdr:cNvPr id="4" name="Picture 3">
          <a:extLst>
            <a:ext uri="{FF2B5EF4-FFF2-40B4-BE49-F238E27FC236}">
              <a16:creationId xmlns:a16="http://schemas.microsoft.com/office/drawing/2014/main" id="{F1499340-2109-4230-ABDD-7CF3EF452DD6}"/>
            </a:ext>
            <a:ext uri="{147F2762-F138-4A5C-976F-8EAC2B608ADB}">
              <a16:predDERef xmlns:a16="http://schemas.microsoft.com/office/drawing/2014/main" pred="{F069DE08-B57E-420E-AC48-7A119BB07C32}"/>
            </a:ext>
          </a:extLst>
        </xdr:cNvPr>
        <xdr:cNvPicPr>
          <a:picLocks noChangeAspect="1"/>
        </xdr:cNvPicPr>
      </xdr:nvPicPr>
      <xdr:blipFill>
        <a:blip xmlns:r="http://schemas.openxmlformats.org/officeDocument/2006/relationships" r:embed="rId3"/>
        <a:stretch>
          <a:fillRect/>
        </a:stretch>
      </xdr:blipFill>
      <xdr:spPr>
        <a:xfrm>
          <a:off x="2590800" y="238125"/>
          <a:ext cx="847725" cy="847725"/>
        </a:xfrm>
        <a:prstGeom prst="rect">
          <a:avLst/>
        </a:prstGeom>
      </xdr:spPr>
    </xdr:pic>
    <xdr:clientData/>
  </xdr:twoCellAnchor>
  <xdr:twoCellAnchor editAs="oneCell">
    <xdr:from>
      <xdr:col>1</xdr:col>
      <xdr:colOff>2943225</xdr:colOff>
      <xdr:row>0</xdr:row>
      <xdr:rowOff>323850</xdr:rowOff>
    </xdr:from>
    <xdr:to>
      <xdr:col>1</xdr:col>
      <xdr:colOff>4892040</xdr:colOff>
      <xdr:row>0</xdr:row>
      <xdr:rowOff>1043940</xdr:rowOff>
    </xdr:to>
    <xdr:pic>
      <xdr:nvPicPr>
        <xdr:cNvPr id="14" name="Picture 8">
          <a:extLst>
            <a:ext uri="{FF2B5EF4-FFF2-40B4-BE49-F238E27FC236}">
              <a16:creationId xmlns:a16="http://schemas.microsoft.com/office/drawing/2014/main" id="{DD36FF0A-22F2-4931-AE46-9DF58296C15A}"/>
            </a:ext>
            <a:ext uri="{147F2762-F138-4A5C-976F-8EAC2B608ADB}">
              <a16:predDERef xmlns:a16="http://schemas.microsoft.com/office/drawing/2014/main" pred="{F1499340-2109-4230-ABDD-7CF3EF452DD6}"/>
            </a:ext>
          </a:extLst>
        </xdr:cNvPr>
        <xdr:cNvPicPr>
          <a:picLocks noChangeAspect="1"/>
        </xdr:cNvPicPr>
      </xdr:nvPicPr>
      <xdr:blipFill>
        <a:blip xmlns:r="http://schemas.openxmlformats.org/officeDocument/2006/relationships" r:embed="rId4"/>
        <a:stretch>
          <a:fillRect/>
        </a:stretch>
      </xdr:blipFill>
      <xdr:spPr>
        <a:xfrm>
          <a:off x="3333750" y="323850"/>
          <a:ext cx="1952625" cy="7239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323850</xdr:colOff>
      <xdr:row>0</xdr:row>
      <xdr:rowOff>1143000</xdr:rowOff>
    </xdr:to>
    <xdr:pic>
      <xdr:nvPicPr>
        <xdr:cNvPr id="2" name="Picture 1">
          <a:extLst>
            <a:ext uri="{FF2B5EF4-FFF2-40B4-BE49-F238E27FC236}">
              <a16:creationId xmlns:a16="http://schemas.microsoft.com/office/drawing/2014/main" id="{52418375-8674-489A-A49E-EDFA490E9F0D}"/>
            </a:ext>
            <a:ext uri="{147F2762-F138-4A5C-976F-8EAC2B608ADB}">
              <a16:predDERef xmlns:a16="http://schemas.microsoft.com/office/drawing/2014/main" pred="{D3656A10-3597-6445-9367-0A92C1D26772}"/>
            </a:ext>
          </a:extLst>
        </xdr:cNvPr>
        <xdr:cNvPicPr>
          <a:picLocks noChangeAspect="1"/>
        </xdr:cNvPicPr>
      </xdr:nvPicPr>
      <xdr:blipFill>
        <a:blip xmlns:r="http://schemas.openxmlformats.org/officeDocument/2006/relationships" r:embed="rId1"/>
        <a:stretch>
          <a:fillRect/>
        </a:stretch>
      </xdr:blipFill>
      <xdr:spPr>
        <a:xfrm>
          <a:off x="0" y="0"/>
          <a:ext cx="1143000" cy="1143000"/>
        </a:xfrm>
        <a:prstGeom prst="rect">
          <a:avLst/>
        </a:prstGeom>
      </xdr:spPr>
    </xdr:pic>
    <xdr:clientData/>
  </xdr:twoCellAnchor>
  <xdr:twoCellAnchor editAs="oneCell">
    <xdr:from>
      <xdr:col>1</xdr:col>
      <xdr:colOff>342900</xdr:colOff>
      <xdr:row>0</xdr:row>
      <xdr:rowOff>9525</xdr:rowOff>
    </xdr:from>
    <xdr:to>
      <xdr:col>2</xdr:col>
      <xdr:colOff>815340</xdr:colOff>
      <xdr:row>0</xdr:row>
      <xdr:rowOff>1162050</xdr:rowOff>
    </xdr:to>
    <xdr:pic>
      <xdr:nvPicPr>
        <xdr:cNvPr id="4" name="Picture 3">
          <a:extLst>
            <a:ext uri="{FF2B5EF4-FFF2-40B4-BE49-F238E27FC236}">
              <a16:creationId xmlns:a16="http://schemas.microsoft.com/office/drawing/2014/main" id="{AA597483-6184-4BF1-AF5D-D17F9B9E815E}"/>
            </a:ext>
            <a:ext uri="{147F2762-F138-4A5C-976F-8EAC2B608ADB}">
              <a16:predDERef xmlns:a16="http://schemas.microsoft.com/office/drawing/2014/main" pred="{52418375-8674-489A-A49E-EDFA490E9F0D}"/>
            </a:ext>
          </a:extLst>
        </xdr:cNvPr>
        <xdr:cNvPicPr>
          <a:picLocks noChangeAspect="1"/>
        </xdr:cNvPicPr>
      </xdr:nvPicPr>
      <xdr:blipFill>
        <a:blip xmlns:r="http://schemas.openxmlformats.org/officeDocument/2006/relationships" r:embed="rId2"/>
        <a:stretch>
          <a:fillRect/>
        </a:stretch>
      </xdr:blipFill>
      <xdr:spPr>
        <a:xfrm>
          <a:off x="1162050" y="9525"/>
          <a:ext cx="1152525" cy="1152525"/>
        </a:xfrm>
        <a:prstGeom prst="rect">
          <a:avLst/>
        </a:prstGeom>
      </xdr:spPr>
    </xdr:pic>
    <xdr:clientData/>
  </xdr:twoCellAnchor>
  <xdr:twoCellAnchor editAs="oneCell">
    <xdr:from>
      <xdr:col>2</xdr:col>
      <xdr:colOff>971550</xdr:colOff>
      <xdr:row>0</xdr:row>
      <xdr:rowOff>171450</xdr:rowOff>
    </xdr:from>
    <xdr:to>
      <xdr:col>2</xdr:col>
      <xdr:colOff>1807845</xdr:colOff>
      <xdr:row>0</xdr:row>
      <xdr:rowOff>1007745</xdr:rowOff>
    </xdr:to>
    <xdr:pic>
      <xdr:nvPicPr>
        <xdr:cNvPr id="5" name="Picture 4">
          <a:extLst>
            <a:ext uri="{FF2B5EF4-FFF2-40B4-BE49-F238E27FC236}">
              <a16:creationId xmlns:a16="http://schemas.microsoft.com/office/drawing/2014/main" id="{C231508D-E2F1-4C6A-ACC2-0A42FC56BEE4}"/>
            </a:ext>
            <a:ext uri="{147F2762-F138-4A5C-976F-8EAC2B608ADB}">
              <a16:predDERef xmlns:a16="http://schemas.microsoft.com/office/drawing/2014/main" pred="{AA597483-6184-4BF1-AF5D-D17F9B9E815E}"/>
            </a:ext>
          </a:extLst>
        </xdr:cNvPr>
        <xdr:cNvPicPr>
          <a:picLocks noChangeAspect="1"/>
        </xdr:cNvPicPr>
      </xdr:nvPicPr>
      <xdr:blipFill>
        <a:blip xmlns:r="http://schemas.openxmlformats.org/officeDocument/2006/relationships" r:embed="rId3"/>
        <a:stretch>
          <a:fillRect/>
        </a:stretch>
      </xdr:blipFill>
      <xdr:spPr>
        <a:xfrm>
          <a:off x="2476500" y="171450"/>
          <a:ext cx="847725" cy="847725"/>
        </a:xfrm>
        <a:prstGeom prst="rect">
          <a:avLst/>
        </a:prstGeom>
      </xdr:spPr>
    </xdr:pic>
    <xdr:clientData/>
  </xdr:twoCellAnchor>
  <xdr:twoCellAnchor editAs="oneCell">
    <xdr:from>
      <xdr:col>2</xdr:col>
      <xdr:colOff>1809750</xdr:colOff>
      <xdr:row>0</xdr:row>
      <xdr:rowOff>257175</xdr:rowOff>
    </xdr:from>
    <xdr:to>
      <xdr:col>4</xdr:col>
      <xdr:colOff>19050</xdr:colOff>
      <xdr:row>0</xdr:row>
      <xdr:rowOff>969645</xdr:rowOff>
    </xdr:to>
    <xdr:pic>
      <xdr:nvPicPr>
        <xdr:cNvPr id="11" name="Picture 8">
          <a:extLst>
            <a:ext uri="{FF2B5EF4-FFF2-40B4-BE49-F238E27FC236}">
              <a16:creationId xmlns:a16="http://schemas.microsoft.com/office/drawing/2014/main" id="{0C06DA40-FC4E-4301-95AF-02A0A583BEBE}"/>
            </a:ext>
            <a:ext uri="{147F2762-F138-4A5C-976F-8EAC2B608ADB}">
              <a16:predDERef xmlns:a16="http://schemas.microsoft.com/office/drawing/2014/main" pred="{C231508D-E2F1-4C6A-ACC2-0A42FC56BEE4}"/>
            </a:ext>
          </a:extLst>
        </xdr:cNvPr>
        <xdr:cNvPicPr>
          <a:picLocks noChangeAspect="1"/>
        </xdr:cNvPicPr>
      </xdr:nvPicPr>
      <xdr:blipFill>
        <a:blip xmlns:r="http://schemas.openxmlformats.org/officeDocument/2006/relationships" r:embed="rId4"/>
        <a:stretch>
          <a:fillRect/>
        </a:stretch>
      </xdr:blipFill>
      <xdr:spPr>
        <a:xfrm>
          <a:off x="3314700" y="257175"/>
          <a:ext cx="1952625" cy="7239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1143000</xdr:colOff>
      <xdr:row>1</xdr:row>
      <xdr:rowOff>93345</xdr:rowOff>
    </xdr:to>
    <xdr:pic>
      <xdr:nvPicPr>
        <xdr:cNvPr id="6" name="Picture 5">
          <a:extLst>
            <a:ext uri="{FF2B5EF4-FFF2-40B4-BE49-F238E27FC236}">
              <a16:creationId xmlns:a16="http://schemas.microsoft.com/office/drawing/2014/main" id="{FD5D6C5B-BCBC-4B92-B215-5148D7354138}"/>
            </a:ext>
            <a:ext uri="{147F2762-F138-4A5C-976F-8EAC2B608ADB}">
              <a16:predDERef xmlns:a16="http://schemas.microsoft.com/office/drawing/2014/main" pred="{3B7879CD-F666-89B4-B151-284DAE3B72E9}"/>
            </a:ext>
          </a:extLst>
        </xdr:cNvPr>
        <xdr:cNvPicPr>
          <a:picLocks noChangeAspect="1"/>
        </xdr:cNvPicPr>
      </xdr:nvPicPr>
      <xdr:blipFill>
        <a:blip xmlns:r="http://schemas.openxmlformats.org/officeDocument/2006/relationships" r:embed="rId1"/>
        <a:stretch>
          <a:fillRect/>
        </a:stretch>
      </xdr:blipFill>
      <xdr:spPr>
        <a:xfrm>
          <a:off x="0" y="0"/>
          <a:ext cx="1143000" cy="1143000"/>
        </a:xfrm>
        <a:prstGeom prst="rect">
          <a:avLst/>
        </a:prstGeom>
      </xdr:spPr>
    </xdr:pic>
    <xdr:clientData/>
  </xdr:twoCellAnchor>
  <xdr:twoCellAnchor editAs="oneCell">
    <xdr:from>
      <xdr:col>0</xdr:col>
      <xdr:colOff>1209675</xdr:colOff>
      <xdr:row>0</xdr:row>
      <xdr:rowOff>0</xdr:rowOff>
    </xdr:from>
    <xdr:to>
      <xdr:col>0</xdr:col>
      <xdr:colOff>2362200</xdr:colOff>
      <xdr:row>1</xdr:row>
      <xdr:rowOff>114300</xdr:rowOff>
    </xdr:to>
    <xdr:pic>
      <xdr:nvPicPr>
        <xdr:cNvPr id="11" name="Picture 10">
          <a:extLst>
            <a:ext uri="{FF2B5EF4-FFF2-40B4-BE49-F238E27FC236}">
              <a16:creationId xmlns:a16="http://schemas.microsoft.com/office/drawing/2014/main" id="{88F58723-2614-4C5D-ACFD-81F6A1BF4881}"/>
            </a:ext>
            <a:ext uri="{147F2762-F138-4A5C-976F-8EAC2B608ADB}">
              <a16:predDERef xmlns:a16="http://schemas.microsoft.com/office/drawing/2014/main" pred="{FD5D6C5B-BCBC-4B92-B215-5148D7354138}"/>
            </a:ext>
          </a:extLst>
        </xdr:cNvPr>
        <xdr:cNvPicPr>
          <a:picLocks noChangeAspect="1"/>
        </xdr:cNvPicPr>
      </xdr:nvPicPr>
      <xdr:blipFill>
        <a:blip xmlns:r="http://schemas.openxmlformats.org/officeDocument/2006/relationships" r:embed="rId2"/>
        <a:stretch>
          <a:fillRect/>
        </a:stretch>
      </xdr:blipFill>
      <xdr:spPr>
        <a:xfrm>
          <a:off x="1209675" y="0"/>
          <a:ext cx="1152525" cy="1152525"/>
        </a:xfrm>
        <a:prstGeom prst="rect">
          <a:avLst/>
        </a:prstGeom>
      </xdr:spPr>
    </xdr:pic>
    <xdr:clientData/>
  </xdr:twoCellAnchor>
  <xdr:twoCellAnchor editAs="oneCell">
    <xdr:from>
      <xdr:col>0</xdr:col>
      <xdr:colOff>2486025</xdr:colOff>
      <xdr:row>0</xdr:row>
      <xdr:rowOff>152400</xdr:rowOff>
    </xdr:from>
    <xdr:to>
      <xdr:col>0</xdr:col>
      <xdr:colOff>3333750</xdr:colOff>
      <xdr:row>0</xdr:row>
      <xdr:rowOff>1005840</xdr:rowOff>
    </xdr:to>
    <xdr:pic>
      <xdr:nvPicPr>
        <xdr:cNvPr id="12" name="Picture 11">
          <a:extLst>
            <a:ext uri="{FF2B5EF4-FFF2-40B4-BE49-F238E27FC236}">
              <a16:creationId xmlns:a16="http://schemas.microsoft.com/office/drawing/2014/main" id="{8A8ACB73-B406-4930-B867-26E31941A1A8}"/>
            </a:ext>
            <a:ext uri="{147F2762-F138-4A5C-976F-8EAC2B608ADB}">
              <a16:predDERef xmlns:a16="http://schemas.microsoft.com/office/drawing/2014/main" pred="{88F58723-2614-4C5D-ACFD-81F6A1BF4881}"/>
            </a:ext>
          </a:extLst>
        </xdr:cNvPr>
        <xdr:cNvPicPr>
          <a:picLocks noChangeAspect="1"/>
        </xdr:cNvPicPr>
      </xdr:nvPicPr>
      <xdr:blipFill>
        <a:blip xmlns:r="http://schemas.openxmlformats.org/officeDocument/2006/relationships" r:embed="rId3"/>
        <a:stretch>
          <a:fillRect/>
        </a:stretch>
      </xdr:blipFill>
      <xdr:spPr>
        <a:xfrm>
          <a:off x="2486025" y="152400"/>
          <a:ext cx="847725" cy="847725"/>
        </a:xfrm>
        <a:prstGeom prst="rect">
          <a:avLst/>
        </a:prstGeom>
      </xdr:spPr>
    </xdr:pic>
    <xdr:clientData/>
  </xdr:twoCellAnchor>
  <xdr:twoCellAnchor editAs="oneCell">
    <xdr:from>
      <xdr:col>0</xdr:col>
      <xdr:colOff>3267075</xdr:colOff>
      <xdr:row>0</xdr:row>
      <xdr:rowOff>257175</xdr:rowOff>
    </xdr:from>
    <xdr:to>
      <xdr:col>2</xdr:col>
      <xdr:colOff>495300</xdr:colOff>
      <xdr:row>0</xdr:row>
      <xdr:rowOff>969645</xdr:rowOff>
    </xdr:to>
    <xdr:pic>
      <xdr:nvPicPr>
        <xdr:cNvPr id="29" name="Picture 15">
          <a:extLst>
            <a:ext uri="{FF2B5EF4-FFF2-40B4-BE49-F238E27FC236}">
              <a16:creationId xmlns:a16="http://schemas.microsoft.com/office/drawing/2014/main" id="{7623EFD5-6255-4CEA-A529-278659F5C341}"/>
            </a:ext>
            <a:ext uri="{147F2762-F138-4A5C-976F-8EAC2B608ADB}">
              <a16:predDERef xmlns:a16="http://schemas.microsoft.com/office/drawing/2014/main" pred="{89982E67-1100-B649-1FE9-CA6866389A4B}"/>
            </a:ext>
          </a:extLst>
        </xdr:cNvPr>
        <xdr:cNvPicPr>
          <a:picLocks noChangeAspect="1"/>
        </xdr:cNvPicPr>
      </xdr:nvPicPr>
      <xdr:blipFill>
        <a:blip xmlns:r="http://schemas.openxmlformats.org/officeDocument/2006/relationships" r:embed="rId4"/>
        <a:stretch>
          <a:fillRect/>
        </a:stretch>
      </xdr:blipFill>
      <xdr:spPr>
        <a:xfrm>
          <a:off x="3267075" y="257175"/>
          <a:ext cx="1952625" cy="723900"/>
        </a:xfrm>
        <a:prstGeom prst="rect">
          <a:avLst/>
        </a:prstGeom>
      </xdr:spPr>
    </xdr:pic>
    <xdr:clientData/>
  </xdr:twoCellAnchor>
  <xdr:twoCellAnchor editAs="oneCell">
    <xdr:from>
      <xdr:col>4</xdr:col>
      <xdr:colOff>10925</xdr:colOff>
      <xdr:row>28</xdr:row>
      <xdr:rowOff>170889</xdr:rowOff>
    </xdr:from>
    <xdr:to>
      <xdr:col>5</xdr:col>
      <xdr:colOff>369794</xdr:colOff>
      <xdr:row>34</xdr:row>
      <xdr:rowOff>33617</xdr:rowOff>
    </xdr:to>
    <mc:AlternateContent xmlns:mc="http://schemas.openxmlformats.org/markup-compatibility/2006" xmlns:a14="http://schemas.microsoft.com/office/drawing/2010/main">
      <mc:Choice Requires="a14">
        <xdr:graphicFrame macro="">
          <xdr:nvGraphicFramePr>
            <xdr:cNvPr id="3" name="Empresa propiedad de mujeres">
              <a:extLst>
                <a:ext uri="{FF2B5EF4-FFF2-40B4-BE49-F238E27FC236}">
                  <a16:creationId xmlns:a16="http://schemas.microsoft.com/office/drawing/2014/main" id="{0016DD46-DE58-BF48-BA59-C0CAE8A7039B}"/>
                </a:ext>
              </a:extLst>
            </xdr:cNvPr>
            <xdr:cNvGraphicFramePr/>
          </xdr:nvGraphicFramePr>
          <xdr:xfrm>
            <a:off x="0" y="0"/>
            <a:ext cx="0" cy="0"/>
          </xdr:xfrm>
          <a:graphic>
            <a:graphicData uri="http://schemas.microsoft.com/office/drawing/2010/slicer">
              <sle:slicer xmlns:sle="http://schemas.microsoft.com/office/drawing/2010/slicer" name="Empresa propiedad de mujeres"/>
            </a:graphicData>
          </a:graphic>
        </xdr:graphicFrame>
      </mc:Choice>
      <mc:Fallback xmlns="">
        <xdr:sp macro="" textlink="">
          <xdr:nvSpPr>
            <xdr:cNvPr id="0" name=""/>
            <xdr:cNvSpPr>
              <a:spLocks noTextEdit="1"/>
            </xdr:cNvSpPr>
          </xdr:nvSpPr>
          <xdr:spPr>
            <a:xfrm>
              <a:off x="8084764" y="7017683"/>
              <a:ext cx="1770810" cy="938493"/>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4</xdr:col>
      <xdr:colOff>5041</xdr:colOff>
      <xdr:row>99</xdr:row>
      <xdr:rowOff>10926</xdr:rowOff>
    </xdr:from>
    <xdr:to>
      <xdr:col>5</xdr:col>
      <xdr:colOff>421900</xdr:colOff>
      <xdr:row>104</xdr:row>
      <xdr:rowOff>89648</xdr:rowOff>
    </xdr:to>
    <mc:AlternateContent xmlns:mc="http://schemas.openxmlformats.org/markup-compatibility/2006" xmlns:a14="http://schemas.microsoft.com/office/drawing/2010/main">
      <mc:Choice Requires="a14">
        <xdr:graphicFrame macro="">
          <xdr:nvGraphicFramePr>
            <xdr:cNvPr id="4" name="Empresa propiedad de mujeres 1">
              <a:extLst>
                <a:ext uri="{FF2B5EF4-FFF2-40B4-BE49-F238E27FC236}">
                  <a16:creationId xmlns:a16="http://schemas.microsoft.com/office/drawing/2014/main" id="{F313661D-FC2A-C7DC-DD8A-93BE648F17EC}"/>
                </a:ext>
              </a:extLst>
            </xdr:cNvPr>
            <xdr:cNvGraphicFramePr/>
          </xdr:nvGraphicFramePr>
          <xdr:xfrm>
            <a:off x="0" y="0"/>
            <a:ext cx="0" cy="0"/>
          </xdr:xfrm>
          <a:graphic>
            <a:graphicData uri="http://schemas.microsoft.com/office/drawing/2010/slicer">
              <sle:slicer xmlns:sle="http://schemas.microsoft.com/office/drawing/2010/slicer" name="Empresa propiedad de mujeres 1"/>
            </a:graphicData>
          </a:graphic>
        </xdr:graphicFrame>
      </mc:Choice>
      <mc:Fallback xmlns="">
        <xdr:sp macro="" textlink="">
          <xdr:nvSpPr>
            <xdr:cNvPr id="0" name=""/>
            <xdr:cNvSpPr>
              <a:spLocks noTextEdit="1"/>
            </xdr:cNvSpPr>
          </xdr:nvSpPr>
          <xdr:spPr>
            <a:xfrm>
              <a:off x="8078880" y="10622897"/>
              <a:ext cx="1828800" cy="975192"/>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4</xdr:col>
      <xdr:colOff>16248</xdr:colOff>
      <xdr:row>157</xdr:row>
      <xdr:rowOff>168368</xdr:rowOff>
    </xdr:from>
    <xdr:to>
      <xdr:col>5</xdr:col>
      <xdr:colOff>433107</xdr:colOff>
      <xdr:row>162</xdr:row>
      <xdr:rowOff>173691</xdr:rowOff>
    </xdr:to>
    <mc:AlternateContent xmlns:mc="http://schemas.openxmlformats.org/markup-compatibility/2006" xmlns:a14="http://schemas.microsoft.com/office/drawing/2010/main">
      <mc:Choice Requires="a14">
        <xdr:graphicFrame macro="">
          <xdr:nvGraphicFramePr>
            <xdr:cNvPr id="5" name="Empresa propiedad de mujeres 2">
              <a:extLst>
                <a:ext uri="{FF2B5EF4-FFF2-40B4-BE49-F238E27FC236}">
                  <a16:creationId xmlns:a16="http://schemas.microsoft.com/office/drawing/2014/main" id="{94A22C84-5062-BF39-6C14-22C228D1B735}"/>
                </a:ext>
              </a:extLst>
            </xdr:cNvPr>
            <xdr:cNvGraphicFramePr/>
          </xdr:nvGraphicFramePr>
          <xdr:xfrm>
            <a:off x="0" y="0"/>
            <a:ext cx="0" cy="0"/>
          </xdr:xfrm>
          <a:graphic>
            <a:graphicData uri="http://schemas.microsoft.com/office/drawing/2010/slicer">
              <sle:slicer xmlns:sle="http://schemas.microsoft.com/office/drawing/2010/slicer" name="Empresa propiedad de mujeres 2"/>
            </a:graphicData>
          </a:graphic>
        </xdr:graphicFrame>
      </mc:Choice>
      <mc:Fallback xmlns="">
        <xdr:sp macro="" textlink="">
          <xdr:nvSpPr>
            <xdr:cNvPr id="0" name=""/>
            <xdr:cNvSpPr>
              <a:spLocks noTextEdit="1"/>
            </xdr:cNvSpPr>
          </xdr:nvSpPr>
          <xdr:spPr>
            <a:xfrm>
              <a:off x="8090087" y="12214692"/>
              <a:ext cx="1828800" cy="901793"/>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4</xdr:col>
      <xdr:colOff>10644</xdr:colOff>
      <xdr:row>216</xdr:row>
      <xdr:rowOff>8125</xdr:rowOff>
    </xdr:from>
    <xdr:to>
      <xdr:col>5</xdr:col>
      <xdr:colOff>427503</xdr:colOff>
      <xdr:row>221</xdr:row>
      <xdr:rowOff>67237</xdr:rowOff>
    </xdr:to>
    <mc:AlternateContent xmlns:mc="http://schemas.openxmlformats.org/markup-compatibility/2006" xmlns:a14="http://schemas.microsoft.com/office/drawing/2010/main">
      <mc:Choice Requires="a14">
        <xdr:graphicFrame macro="">
          <xdr:nvGraphicFramePr>
            <xdr:cNvPr id="7" name="Empresa propiedad de mujeres 3">
              <a:extLst>
                <a:ext uri="{FF2B5EF4-FFF2-40B4-BE49-F238E27FC236}">
                  <a16:creationId xmlns:a16="http://schemas.microsoft.com/office/drawing/2014/main" id="{50A65F24-9BB7-9451-05AC-ECD3DB40DD22}"/>
                </a:ext>
              </a:extLst>
            </xdr:cNvPr>
            <xdr:cNvGraphicFramePr/>
          </xdr:nvGraphicFramePr>
          <xdr:xfrm>
            <a:off x="0" y="0"/>
            <a:ext cx="0" cy="0"/>
          </xdr:xfrm>
          <a:graphic>
            <a:graphicData uri="http://schemas.microsoft.com/office/drawing/2010/slicer">
              <sle:slicer xmlns:sle="http://schemas.microsoft.com/office/drawing/2010/slicer" name="Empresa propiedad de mujeres 3"/>
            </a:graphicData>
          </a:graphic>
        </xdr:graphicFrame>
      </mc:Choice>
      <mc:Fallback xmlns="">
        <xdr:sp macro="" textlink="">
          <xdr:nvSpPr>
            <xdr:cNvPr id="0" name=""/>
            <xdr:cNvSpPr>
              <a:spLocks noTextEdit="1"/>
            </xdr:cNvSpPr>
          </xdr:nvSpPr>
          <xdr:spPr>
            <a:xfrm>
              <a:off x="8084483" y="13668096"/>
              <a:ext cx="1828800" cy="955582"/>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4</xdr:col>
      <xdr:colOff>10645</xdr:colOff>
      <xdr:row>274</xdr:row>
      <xdr:rowOff>11486</xdr:rowOff>
    </xdr:from>
    <xdr:to>
      <xdr:col>5</xdr:col>
      <xdr:colOff>427504</xdr:colOff>
      <xdr:row>279</xdr:row>
      <xdr:rowOff>39222</xdr:rowOff>
    </xdr:to>
    <mc:AlternateContent xmlns:mc="http://schemas.openxmlformats.org/markup-compatibility/2006" xmlns:a14="http://schemas.microsoft.com/office/drawing/2010/main">
      <mc:Choice Requires="a14">
        <xdr:graphicFrame macro="">
          <xdr:nvGraphicFramePr>
            <xdr:cNvPr id="8" name="Empresa propiedad de mujeres 4">
              <a:extLst>
                <a:ext uri="{FF2B5EF4-FFF2-40B4-BE49-F238E27FC236}">
                  <a16:creationId xmlns:a16="http://schemas.microsoft.com/office/drawing/2014/main" id="{0685C4C9-D650-BAFE-A3E6-C805D27A2932}"/>
                </a:ext>
              </a:extLst>
            </xdr:cNvPr>
            <xdr:cNvGraphicFramePr/>
          </xdr:nvGraphicFramePr>
          <xdr:xfrm>
            <a:off x="0" y="0"/>
            <a:ext cx="0" cy="0"/>
          </xdr:xfrm>
          <a:graphic>
            <a:graphicData uri="http://schemas.microsoft.com/office/drawing/2010/slicer">
              <sle:slicer xmlns:sle="http://schemas.microsoft.com/office/drawing/2010/slicer" name="Empresa propiedad de mujeres 4"/>
            </a:graphicData>
          </a:graphic>
        </xdr:graphicFrame>
      </mc:Choice>
      <mc:Fallback xmlns="">
        <xdr:sp macro="" textlink="">
          <xdr:nvSpPr>
            <xdr:cNvPr id="0" name=""/>
            <xdr:cNvSpPr>
              <a:spLocks noTextEdit="1"/>
            </xdr:cNvSpPr>
          </xdr:nvSpPr>
          <xdr:spPr>
            <a:xfrm>
              <a:off x="8084484" y="15105810"/>
              <a:ext cx="1828800" cy="924206"/>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4</xdr:col>
      <xdr:colOff>5041</xdr:colOff>
      <xdr:row>334</xdr:row>
      <xdr:rowOff>11485</xdr:rowOff>
    </xdr:from>
    <xdr:to>
      <xdr:col>5</xdr:col>
      <xdr:colOff>421900</xdr:colOff>
      <xdr:row>339</xdr:row>
      <xdr:rowOff>72838</xdr:rowOff>
    </xdr:to>
    <mc:AlternateContent xmlns:mc="http://schemas.openxmlformats.org/markup-compatibility/2006" xmlns:a14="http://schemas.microsoft.com/office/drawing/2010/main">
      <mc:Choice Requires="a14">
        <xdr:graphicFrame macro="">
          <xdr:nvGraphicFramePr>
            <xdr:cNvPr id="9" name="Empresa propiedad de mujeres 5">
              <a:extLst>
                <a:ext uri="{FF2B5EF4-FFF2-40B4-BE49-F238E27FC236}">
                  <a16:creationId xmlns:a16="http://schemas.microsoft.com/office/drawing/2014/main" id="{8FE93A5E-6A8C-CABC-E867-148C5D690ADE}"/>
                </a:ext>
              </a:extLst>
            </xdr:cNvPr>
            <xdr:cNvGraphicFramePr/>
          </xdr:nvGraphicFramePr>
          <xdr:xfrm>
            <a:off x="0" y="0"/>
            <a:ext cx="0" cy="0"/>
          </xdr:xfrm>
          <a:graphic>
            <a:graphicData uri="http://schemas.microsoft.com/office/drawing/2010/slicer">
              <sle:slicer xmlns:sle="http://schemas.microsoft.com/office/drawing/2010/slicer" name="Empresa propiedad de mujeres 5"/>
            </a:graphicData>
          </a:graphic>
        </xdr:graphicFrame>
      </mc:Choice>
      <mc:Fallback xmlns="">
        <xdr:sp macro="" textlink="">
          <xdr:nvSpPr>
            <xdr:cNvPr id="0" name=""/>
            <xdr:cNvSpPr>
              <a:spLocks noTextEdit="1"/>
            </xdr:cNvSpPr>
          </xdr:nvSpPr>
          <xdr:spPr>
            <a:xfrm>
              <a:off x="8078880" y="16898750"/>
              <a:ext cx="1828800" cy="957823"/>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3</xdr:col>
      <xdr:colOff>1554816</xdr:colOff>
      <xdr:row>410</xdr:row>
      <xdr:rowOff>423300</xdr:rowOff>
    </xdr:from>
    <xdr:to>
      <xdr:col>5</xdr:col>
      <xdr:colOff>408454</xdr:colOff>
      <xdr:row>416</xdr:row>
      <xdr:rowOff>22410</xdr:rowOff>
    </xdr:to>
    <mc:AlternateContent xmlns:mc="http://schemas.openxmlformats.org/markup-compatibility/2006" xmlns:a14="http://schemas.microsoft.com/office/drawing/2010/main">
      <mc:Choice Requires="a14">
        <xdr:graphicFrame macro="">
          <xdr:nvGraphicFramePr>
            <xdr:cNvPr id="10" name="Empresa propiedad de mujeres 6">
              <a:extLst>
                <a:ext uri="{FF2B5EF4-FFF2-40B4-BE49-F238E27FC236}">
                  <a16:creationId xmlns:a16="http://schemas.microsoft.com/office/drawing/2014/main" id="{0109DD82-7401-CCC6-7467-00CF5E76BCAB}"/>
                </a:ext>
              </a:extLst>
            </xdr:cNvPr>
            <xdr:cNvGraphicFramePr/>
          </xdr:nvGraphicFramePr>
          <xdr:xfrm>
            <a:off x="0" y="0"/>
            <a:ext cx="0" cy="0"/>
          </xdr:xfrm>
          <a:graphic>
            <a:graphicData uri="http://schemas.microsoft.com/office/drawing/2010/slicer">
              <sle:slicer xmlns:sle="http://schemas.microsoft.com/office/drawing/2010/slicer" name="Empresa propiedad de mujeres 6"/>
            </a:graphicData>
          </a:graphic>
        </xdr:graphicFrame>
      </mc:Choice>
      <mc:Fallback xmlns="">
        <xdr:sp macro="" textlink="">
          <xdr:nvSpPr>
            <xdr:cNvPr id="0" name=""/>
            <xdr:cNvSpPr>
              <a:spLocks noTextEdit="1"/>
            </xdr:cNvSpPr>
          </xdr:nvSpPr>
          <xdr:spPr>
            <a:xfrm>
              <a:off x="8065434" y="21972212"/>
              <a:ext cx="1828800" cy="938213"/>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4</xdr:col>
      <xdr:colOff>2801</xdr:colOff>
      <xdr:row>467</xdr:row>
      <xdr:rowOff>165566</xdr:rowOff>
    </xdr:from>
    <xdr:to>
      <xdr:col>5</xdr:col>
      <xdr:colOff>419660</xdr:colOff>
      <xdr:row>472</xdr:row>
      <xdr:rowOff>173690</xdr:rowOff>
    </xdr:to>
    <mc:AlternateContent xmlns:mc="http://schemas.openxmlformats.org/markup-compatibility/2006" xmlns:a14="http://schemas.microsoft.com/office/drawing/2010/main">
      <mc:Choice Requires="a14">
        <xdr:graphicFrame macro="">
          <xdr:nvGraphicFramePr>
            <xdr:cNvPr id="13" name="Empresa propiedad de mujeres 7">
              <a:extLst>
                <a:ext uri="{FF2B5EF4-FFF2-40B4-BE49-F238E27FC236}">
                  <a16:creationId xmlns:a16="http://schemas.microsoft.com/office/drawing/2014/main" id="{89B85147-F73B-5D17-9B4B-AF166CCA46EA}"/>
                </a:ext>
              </a:extLst>
            </xdr:cNvPr>
            <xdr:cNvGraphicFramePr/>
          </xdr:nvGraphicFramePr>
          <xdr:xfrm>
            <a:off x="0" y="0"/>
            <a:ext cx="0" cy="0"/>
          </xdr:xfrm>
          <a:graphic>
            <a:graphicData uri="http://schemas.microsoft.com/office/drawing/2010/slicer">
              <sle:slicer xmlns:sle="http://schemas.microsoft.com/office/drawing/2010/slicer" name="Empresa propiedad de mujeres 7"/>
            </a:graphicData>
          </a:graphic>
        </xdr:graphicFrame>
      </mc:Choice>
      <mc:Fallback xmlns="">
        <xdr:sp macro="" textlink="">
          <xdr:nvSpPr>
            <xdr:cNvPr id="0" name=""/>
            <xdr:cNvSpPr>
              <a:spLocks noTextEdit="1"/>
            </xdr:cNvSpPr>
          </xdr:nvSpPr>
          <xdr:spPr>
            <a:xfrm>
              <a:off x="8076640" y="23232875"/>
              <a:ext cx="1828800" cy="90459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20</xdr:col>
      <xdr:colOff>8965</xdr:colOff>
      <xdr:row>525</xdr:row>
      <xdr:rowOff>153521</xdr:rowOff>
    </xdr:from>
    <xdr:to>
      <xdr:col>21</xdr:col>
      <xdr:colOff>336177</xdr:colOff>
      <xdr:row>526</xdr:row>
      <xdr:rowOff>726173</xdr:rowOff>
    </xdr:to>
    <mc:AlternateContent xmlns:mc="http://schemas.openxmlformats.org/markup-compatibility/2006" xmlns:a14="http://schemas.microsoft.com/office/drawing/2010/main">
      <mc:Choice Requires="a14">
        <xdr:graphicFrame macro="">
          <xdr:nvGraphicFramePr>
            <xdr:cNvPr id="14" name="Industria">
              <a:extLst>
                <a:ext uri="{FF2B5EF4-FFF2-40B4-BE49-F238E27FC236}">
                  <a16:creationId xmlns:a16="http://schemas.microsoft.com/office/drawing/2014/main" id="{F4A2640D-2E45-E9E7-F9A2-8FA6F11957FD}"/>
                </a:ext>
              </a:extLst>
            </xdr:cNvPr>
            <xdr:cNvGraphicFramePr/>
          </xdr:nvGraphicFramePr>
          <xdr:xfrm>
            <a:off x="0" y="0"/>
            <a:ext cx="0" cy="0"/>
          </xdr:xfrm>
          <a:graphic>
            <a:graphicData uri="http://schemas.microsoft.com/office/drawing/2010/slicer">
              <sle:slicer xmlns:sle="http://schemas.microsoft.com/office/drawing/2010/slicer" name="Industria"/>
            </a:graphicData>
          </a:graphic>
        </xdr:graphicFrame>
      </mc:Choice>
      <mc:Fallback xmlns="">
        <xdr:sp macro="" textlink="">
          <xdr:nvSpPr>
            <xdr:cNvPr id="0" name=""/>
            <xdr:cNvSpPr>
              <a:spLocks noTextEdit="1"/>
            </xdr:cNvSpPr>
          </xdr:nvSpPr>
          <xdr:spPr>
            <a:xfrm>
              <a:off x="30998833" y="24918521"/>
              <a:ext cx="1828800" cy="922244"/>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7</xdr:col>
      <xdr:colOff>3922</xdr:colOff>
      <xdr:row>587</xdr:row>
      <xdr:rowOff>1680</xdr:rowOff>
    </xdr:from>
    <xdr:to>
      <xdr:col>8</xdr:col>
      <xdr:colOff>988546</xdr:colOff>
      <xdr:row>591</xdr:row>
      <xdr:rowOff>128865</xdr:rowOff>
    </xdr:to>
    <mc:AlternateContent xmlns:mc="http://schemas.openxmlformats.org/markup-compatibility/2006" xmlns:a14="http://schemas.microsoft.com/office/drawing/2010/main">
      <mc:Choice Requires="a14">
        <xdr:graphicFrame macro="">
          <xdr:nvGraphicFramePr>
            <xdr:cNvPr id="15" name="Rango de tamaño (empleados)">
              <a:extLst>
                <a:ext uri="{FF2B5EF4-FFF2-40B4-BE49-F238E27FC236}">
                  <a16:creationId xmlns:a16="http://schemas.microsoft.com/office/drawing/2014/main" id="{11903275-625E-88A0-77A9-9593164E72EB}"/>
                </a:ext>
              </a:extLst>
            </xdr:cNvPr>
            <xdr:cNvGraphicFramePr/>
          </xdr:nvGraphicFramePr>
          <xdr:xfrm>
            <a:off x="0" y="0"/>
            <a:ext cx="0" cy="0"/>
          </xdr:xfrm>
          <a:graphic>
            <a:graphicData uri="http://schemas.microsoft.com/office/drawing/2010/slicer">
              <sle:slicer xmlns:sle="http://schemas.microsoft.com/office/drawing/2010/slicer" name="Rango de tamaño (empleados)"/>
            </a:graphicData>
          </a:graphic>
        </xdr:graphicFrame>
      </mc:Choice>
      <mc:Fallback xmlns="">
        <xdr:sp macro="" textlink="">
          <xdr:nvSpPr>
            <xdr:cNvPr id="0" name=""/>
            <xdr:cNvSpPr>
              <a:spLocks noTextEdit="1"/>
            </xdr:cNvSpPr>
          </xdr:nvSpPr>
          <xdr:spPr>
            <a:xfrm>
              <a:off x="12257555" y="27288004"/>
              <a:ext cx="1828800" cy="844363"/>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5</xdr:col>
      <xdr:colOff>2012297</xdr:colOff>
      <xdr:row>647</xdr:row>
      <xdr:rowOff>10926</xdr:rowOff>
    </xdr:from>
    <xdr:to>
      <xdr:col>7</xdr:col>
      <xdr:colOff>192181</xdr:colOff>
      <xdr:row>652</xdr:row>
      <xdr:rowOff>28018</xdr:rowOff>
    </xdr:to>
    <mc:AlternateContent xmlns:mc="http://schemas.openxmlformats.org/markup-compatibility/2006" xmlns:a14="http://schemas.microsoft.com/office/drawing/2010/main">
      <mc:Choice Requires="a14">
        <xdr:graphicFrame macro="">
          <xdr:nvGraphicFramePr>
            <xdr:cNvPr id="16" name="Rango de tamaño (ingresos)">
              <a:extLst>
                <a:ext uri="{FF2B5EF4-FFF2-40B4-BE49-F238E27FC236}">
                  <a16:creationId xmlns:a16="http://schemas.microsoft.com/office/drawing/2014/main" id="{8A8CBB40-723D-C129-F12D-B3EF4E9BCCF9}"/>
                </a:ext>
              </a:extLst>
            </xdr:cNvPr>
            <xdr:cNvGraphicFramePr/>
          </xdr:nvGraphicFramePr>
          <xdr:xfrm>
            <a:off x="0" y="0"/>
            <a:ext cx="0" cy="0"/>
          </xdr:xfrm>
          <a:graphic>
            <a:graphicData uri="http://schemas.microsoft.com/office/drawing/2010/slicer">
              <sle:slicer xmlns:sle="http://schemas.microsoft.com/office/drawing/2010/slicer" name="Rango de tamaño (ingresos)"/>
            </a:graphicData>
          </a:graphic>
        </xdr:graphicFrame>
      </mc:Choice>
      <mc:Fallback xmlns="">
        <xdr:sp macro="" textlink="">
          <xdr:nvSpPr>
            <xdr:cNvPr id="0" name=""/>
            <xdr:cNvSpPr>
              <a:spLocks noTextEdit="1"/>
            </xdr:cNvSpPr>
          </xdr:nvSpPr>
          <xdr:spPr>
            <a:xfrm>
              <a:off x="10617014" y="29090191"/>
              <a:ext cx="1828800" cy="91356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7</xdr:col>
      <xdr:colOff>840</xdr:colOff>
      <xdr:row>706</xdr:row>
      <xdr:rowOff>173411</xdr:rowOff>
    </xdr:from>
    <xdr:to>
      <xdr:col>8</xdr:col>
      <xdr:colOff>985464</xdr:colOff>
      <xdr:row>711</xdr:row>
      <xdr:rowOff>140075</xdr:rowOff>
    </xdr:to>
    <mc:AlternateContent xmlns:mc="http://schemas.openxmlformats.org/markup-compatibility/2006" xmlns:a14="http://schemas.microsoft.com/office/drawing/2010/main">
      <mc:Choice Requires="a14">
        <xdr:graphicFrame macro="">
          <xdr:nvGraphicFramePr>
            <xdr:cNvPr id="17" name="Vida útil de la entidad">
              <a:extLst>
                <a:ext uri="{FF2B5EF4-FFF2-40B4-BE49-F238E27FC236}">
                  <a16:creationId xmlns:a16="http://schemas.microsoft.com/office/drawing/2014/main" id="{334072A6-8A67-5857-B3DC-081C802DEC90}"/>
                </a:ext>
              </a:extLst>
            </xdr:cNvPr>
            <xdr:cNvGraphicFramePr/>
          </xdr:nvGraphicFramePr>
          <xdr:xfrm>
            <a:off x="0" y="0"/>
            <a:ext cx="0" cy="0"/>
          </xdr:xfrm>
          <a:graphic>
            <a:graphicData uri="http://schemas.microsoft.com/office/drawing/2010/slicer">
              <sle:slicer xmlns:sle="http://schemas.microsoft.com/office/drawing/2010/slicer" name="Vida útil de la entidad"/>
            </a:graphicData>
          </a:graphic>
        </xdr:graphicFrame>
      </mc:Choice>
      <mc:Fallback xmlns="">
        <xdr:sp macro="" textlink="">
          <xdr:nvSpPr>
            <xdr:cNvPr id="0" name=""/>
            <xdr:cNvSpPr>
              <a:spLocks noTextEdit="1"/>
            </xdr:cNvSpPr>
          </xdr:nvSpPr>
          <xdr:spPr>
            <a:xfrm>
              <a:off x="12254473" y="30866323"/>
              <a:ext cx="1828800" cy="863134"/>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24</xdr:col>
      <xdr:colOff>7284</xdr:colOff>
      <xdr:row>766</xdr:row>
      <xdr:rowOff>176213</xdr:rowOff>
    </xdr:from>
    <xdr:to>
      <xdr:col>25</xdr:col>
      <xdr:colOff>334496</xdr:colOff>
      <xdr:row>771</xdr:row>
      <xdr:rowOff>162487</xdr:rowOff>
    </xdr:to>
    <mc:AlternateContent xmlns:mc="http://schemas.openxmlformats.org/markup-compatibility/2006" xmlns:a14="http://schemas.microsoft.com/office/drawing/2010/main">
      <mc:Choice Requires="a14">
        <xdr:graphicFrame macro="">
          <xdr:nvGraphicFramePr>
            <xdr:cNvPr id="18" name="Región">
              <a:extLst>
                <a:ext uri="{FF2B5EF4-FFF2-40B4-BE49-F238E27FC236}">
                  <a16:creationId xmlns:a16="http://schemas.microsoft.com/office/drawing/2014/main" id="{6F44A75A-2FDE-D600-3F7E-56482A82DE1B}"/>
                </a:ext>
              </a:extLst>
            </xdr:cNvPr>
            <xdr:cNvGraphicFramePr/>
          </xdr:nvGraphicFramePr>
          <xdr:xfrm>
            <a:off x="0" y="0"/>
            <a:ext cx="0" cy="0"/>
          </xdr:xfrm>
          <a:graphic>
            <a:graphicData uri="http://schemas.microsoft.com/office/drawing/2010/slicer">
              <sle:slicer xmlns:sle="http://schemas.microsoft.com/office/drawing/2010/slicer" name="Región"/>
            </a:graphicData>
          </a:graphic>
        </xdr:graphicFrame>
      </mc:Choice>
      <mc:Fallback xmlns="">
        <xdr:sp macro="" textlink="">
          <xdr:nvSpPr>
            <xdr:cNvPr id="0" name=""/>
            <xdr:cNvSpPr>
              <a:spLocks noTextEdit="1"/>
            </xdr:cNvSpPr>
          </xdr:nvSpPr>
          <xdr:spPr>
            <a:xfrm>
              <a:off x="37003505" y="32662066"/>
              <a:ext cx="1828800" cy="882744"/>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4</xdr:col>
      <xdr:colOff>6442</xdr:colOff>
      <xdr:row>826</xdr:row>
      <xdr:rowOff>442351</xdr:rowOff>
    </xdr:from>
    <xdr:to>
      <xdr:col>5</xdr:col>
      <xdr:colOff>423301</xdr:colOff>
      <xdr:row>831</xdr:row>
      <xdr:rowOff>1575</xdr:rowOff>
    </xdr:to>
    <mc:AlternateContent xmlns:mc="http://schemas.openxmlformats.org/markup-compatibility/2006" xmlns:a14="http://schemas.microsoft.com/office/drawing/2010/main">
      <mc:Choice Requires="a14">
        <xdr:graphicFrame macro="">
          <xdr:nvGraphicFramePr>
            <xdr:cNvPr id="20" name="Estado del préstamo">
              <a:extLst>
                <a:ext uri="{FF2B5EF4-FFF2-40B4-BE49-F238E27FC236}">
                  <a16:creationId xmlns:a16="http://schemas.microsoft.com/office/drawing/2014/main" id="{DCCBC010-79F4-54FC-83E4-35FE94E906BB}"/>
                </a:ext>
              </a:extLst>
            </xdr:cNvPr>
            <xdr:cNvGraphicFramePr/>
          </xdr:nvGraphicFramePr>
          <xdr:xfrm>
            <a:off x="0" y="0"/>
            <a:ext cx="0" cy="0"/>
          </xdr:xfrm>
          <a:graphic>
            <a:graphicData uri="http://schemas.microsoft.com/office/drawing/2010/slicer">
              <sle:slicer xmlns:sle="http://schemas.microsoft.com/office/drawing/2010/slicer" name="Estado del préstamo"/>
            </a:graphicData>
          </a:graphic>
        </xdr:graphicFrame>
      </mc:Choice>
      <mc:Fallback xmlns="">
        <xdr:sp macro="" textlink="">
          <xdr:nvSpPr>
            <xdr:cNvPr id="0" name=""/>
            <xdr:cNvSpPr>
              <a:spLocks noTextEdit="1"/>
            </xdr:cNvSpPr>
          </xdr:nvSpPr>
          <xdr:spPr>
            <a:xfrm>
              <a:off x="8080281" y="34721145"/>
              <a:ext cx="1828800" cy="879942"/>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4</xdr:col>
      <xdr:colOff>12045</xdr:colOff>
      <xdr:row>910</xdr:row>
      <xdr:rowOff>175934</xdr:rowOff>
    </xdr:from>
    <xdr:to>
      <xdr:col>5</xdr:col>
      <xdr:colOff>428904</xdr:colOff>
      <xdr:row>914</xdr:row>
      <xdr:rowOff>140075</xdr:rowOff>
    </xdr:to>
    <mc:AlternateContent xmlns:mc="http://schemas.openxmlformats.org/markup-compatibility/2006" xmlns:a14="http://schemas.microsoft.com/office/drawing/2010/main">
      <mc:Choice Requires="a14">
        <xdr:graphicFrame macro="">
          <xdr:nvGraphicFramePr>
            <xdr:cNvPr id="21" name="Estado del préstamo 1">
              <a:extLst>
                <a:ext uri="{FF2B5EF4-FFF2-40B4-BE49-F238E27FC236}">
                  <a16:creationId xmlns:a16="http://schemas.microsoft.com/office/drawing/2014/main" id="{BC0D7CF6-E67B-B75E-085B-2B53E004F208}"/>
                </a:ext>
              </a:extLst>
            </xdr:cNvPr>
            <xdr:cNvGraphicFramePr/>
          </xdr:nvGraphicFramePr>
          <xdr:xfrm>
            <a:off x="0" y="0"/>
            <a:ext cx="0" cy="0"/>
          </xdr:xfrm>
          <a:graphic>
            <a:graphicData uri="http://schemas.microsoft.com/office/drawing/2010/slicer">
              <sle:slicer xmlns:sle="http://schemas.microsoft.com/office/drawing/2010/slicer" name="Estado del préstamo 1"/>
            </a:graphicData>
          </a:graphic>
        </xdr:graphicFrame>
      </mc:Choice>
      <mc:Fallback xmlns="">
        <xdr:sp macro="" textlink="">
          <xdr:nvSpPr>
            <xdr:cNvPr id="0" name=""/>
            <xdr:cNvSpPr>
              <a:spLocks noTextEdit="1"/>
            </xdr:cNvSpPr>
          </xdr:nvSpPr>
          <xdr:spPr>
            <a:xfrm>
              <a:off x="8085884" y="41553655"/>
              <a:ext cx="1828800" cy="860612"/>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3</xdr:col>
      <xdr:colOff>2197192</xdr:colOff>
      <xdr:row>976</xdr:row>
      <xdr:rowOff>161926</xdr:rowOff>
    </xdr:from>
    <xdr:to>
      <xdr:col>5</xdr:col>
      <xdr:colOff>417417</xdr:colOff>
      <xdr:row>981</xdr:row>
      <xdr:rowOff>39221</xdr:rowOff>
    </xdr:to>
    <mc:AlternateContent xmlns:mc="http://schemas.openxmlformats.org/markup-compatibility/2006" xmlns:a14="http://schemas.microsoft.com/office/drawing/2010/main">
      <mc:Choice Requires="a14">
        <xdr:graphicFrame macro="">
          <xdr:nvGraphicFramePr>
            <xdr:cNvPr id="22" name="Estado del préstamo 2">
              <a:extLst>
                <a:ext uri="{FF2B5EF4-FFF2-40B4-BE49-F238E27FC236}">
                  <a16:creationId xmlns:a16="http://schemas.microsoft.com/office/drawing/2014/main" id="{BC87F4B2-6496-39D1-A5A0-0D71AA282B36}"/>
                </a:ext>
              </a:extLst>
            </xdr:cNvPr>
            <xdr:cNvGraphicFramePr/>
          </xdr:nvGraphicFramePr>
          <xdr:xfrm>
            <a:off x="0" y="0"/>
            <a:ext cx="0" cy="0"/>
          </xdr:xfrm>
          <a:graphic>
            <a:graphicData uri="http://schemas.microsoft.com/office/drawing/2010/slicer">
              <sle:slicer xmlns:sle="http://schemas.microsoft.com/office/drawing/2010/slicer" name="Estado del préstamo 2"/>
            </a:graphicData>
          </a:graphic>
        </xdr:graphicFrame>
      </mc:Choice>
      <mc:Fallback xmlns="">
        <xdr:sp macro="" textlink="">
          <xdr:nvSpPr>
            <xdr:cNvPr id="0" name=""/>
            <xdr:cNvSpPr>
              <a:spLocks noTextEdit="1"/>
            </xdr:cNvSpPr>
          </xdr:nvSpPr>
          <xdr:spPr>
            <a:xfrm>
              <a:off x="8074397" y="44408353"/>
              <a:ext cx="1828800" cy="953060"/>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4</xdr:col>
      <xdr:colOff>840</xdr:colOff>
      <xdr:row>1042</xdr:row>
      <xdr:rowOff>12326</xdr:rowOff>
    </xdr:from>
    <xdr:to>
      <xdr:col>5</xdr:col>
      <xdr:colOff>417699</xdr:colOff>
      <xdr:row>1045</xdr:row>
      <xdr:rowOff>168088</xdr:rowOff>
    </xdr:to>
    <mc:AlternateContent xmlns:mc="http://schemas.openxmlformats.org/markup-compatibility/2006" xmlns:a14="http://schemas.microsoft.com/office/drawing/2010/main">
      <mc:Choice Requires="a14">
        <xdr:graphicFrame macro="">
          <xdr:nvGraphicFramePr>
            <xdr:cNvPr id="23" name="Estado del préstamo 3">
              <a:extLst>
                <a:ext uri="{FF2B5EF4-FFF2-40B4-BE49-F238E27FC236}">
                  <a16:creationId xmlns:a16="http://schemas.microsoft.com/office/drawing/2014/main" id="{82A17775-8111-15A1-E83B-8B1684BD9BD3}"/>
                </a:ext>
              </a:extLst>
            </xdr:cNvPr>
            <xdr:cNvGraphicFramePr/>
          </xdr:nvGraphicFramePr>
          <xdr:xfrm>
            <a:off x="0" y="0"/>
            <a:ext cx="0" cy="0"/>
          </xdr:xfrm>
          <a:graphic>
            <a:graphicData uri="http://schemas.microsoft.com/office/drawing/2010/slicer">
              <sle:slicer xmlns:sle="http://schemas.microsoft.com/office/drawing/2010/slicer" name="Estado del préstamo 3"/>
            </a:graphicData>
          </a:graphic>
        </xdr:graphicFrame>
      </mc:Choice>
      <mc:Fallback xmlns="">
        <xdr:sp macro="" textlink="">
          <xdr:nvSpPr>
            <xdr:cNvPr id="0" name=""/>
            <xdr:cNvSpPr>
              <a:spLocks noTextEdit="1"/>
            </xdr:cNvSpPr>
          </xdr:nvSpPr>
          <xdr:spPr>
            <a:xfrm>
              <a:off x="8074679" y="47127459"/>
              <a:ext cx="1828800" cy="872938"/>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4</xdr:col>
      <xdr:colOff>12045</xdr:colOff>
      <xdr:row>1110</xdr:row>
      <xdr:rowOff>178174</xdr:rowOff>
    </xdr:from>
    <xdr:to>
      <xdr:col>5</xdr:col>
      <xdr:colOff>428904</xdr:colOff>
      <xdr:row>1114</xdr:row>
      <xdr:rowOff>134469</xdr:rowOff>
    </xdr:to>
    <mc:AlternateContent xmlns:mc="http://schemas.openxmlformats.org/markup-compatibility/2006" xmlns:a14="http://schemas.microsoft.com/office/drawing/2010/main">
      <mc:Choice Requires="a14">
        <xdr:graphicFrame macro="">
          <xdr:nvGraphicFramePr>
            <xdr:cNvPr id="24" name="Estado del préstamo 4">
              <a:extLst>
                <a:ext uri="{FF2B5EF4-FFF2-40B4-BE49-F238E27FC236}">
                  <a16:creationId xmlns:a16="http://schemas.microsoft.com/office/drawing/2014/main" id="{62C64AEA-D603-12A6-0832-CF4CA904C871}"/>
                </a:ext>
              </a:extLst>
            </xdr:cNvPr>
            <xdr:cNvGraphicFramePr/>
          </xdr:nvGraphicFramePr>
          <xdr:xfrm>
            <a:off x="0" y="0"/>
            <a:ext cx="0" cy="0"/>
          </xdr:xfrm>
          <a:graphic>
            <a:graphicData uri="http://schemas.microsoft.com/office/drawing/2010/slicer">
              <sle:slicer xmlns:sle="http://schemas.microsoft.com/office/drawing/2010/slicer" name="Estado del préstamo 4"/>
            </a:graphicData>
          </a:graphic>
        </xdr:graphicFrame>
      </mc:Choice>
      <mc:Fallback xmlns="">
        <xdr:sp macro="" textlink="">
          <xdr:nvSpPr>
            <xdr:cNvPr id="0" name=""/>
            <xdr:cNvSpPr>
              <a:spLocks noTextEdit="1"/>
            </xdr:cNvSpPr>
          </xdr:nvSpPr>
          <xdr:spPr>
            <a:xfrm>
              <a:off x="8085884" y="50520601"/>
              <a:ext cx="1828800" cy="852768"/>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1143000</xdr:colOff>
      <xdr:row>1</xdr:row>
      <xdr:rowOff>64770</xdr:rowOff>
    </xdr:to>
    <xdr:pic>
      <xdr:nvPicPr>
        <xdr:cNvPr id="2" name="Picture 1">
          <a:extLst>
            <a:ext uri="{FF2B5EF4-FFF2-40B4-BE49-F238E27FC236}">
              <a16:creationId xmlns:a16="http://schemas.microsoft.com/office/drawing/2014/main" id="{F764AB09-74AB-459E-9604-1B2A55305E2A}"/>
            </a:ext>
            <a:ext uri="{147F2762-F138-4A5C-976F-8EAC2B608ADB}">
              <a16:predDERef xmlns:a16="http://schemas.microsoft.com/office/drawing/2014/main" pred="{3B7879CD-F666-89B4-B151-284DAE3B72E9}"/>
            </a:ext>
          </a:extLst>
        </xdr:cNvPr>
        <xdr:cNvPicPr>
          <a:picLocks noChangeAspect="1"/>
        </xdr:cNvPicPr>
      </xdr:nvPicPr>
      <xdr:blipFill>
        <a:blip xmlns:r="http://schemas.openxmlformats.org/officeDocument/2006/relationships" r:embed="rId1"/>
        <a:stretch>
          <a:fillRect/>
        </a:stretch>
      </xdr:blipFill>
      <xdr:spPr>
        <a:xfrm>
          <a:off x="0" y="0"/>
          <a:ext cx="1143000" cy="1143000"/>
        </a:xfrm>
        <a:prstGeom prst="rect">
          <a:avLst/>
        </a:prstGeom>
      </xdr:spPr>
    </xdr:pic>
    <xdr:clientData/>
  </xdr:twoCellAnchor>
  <xdr:twoCellAnchor editAs="oneCell">
    <xdr:from>
      <xdr:col>0</xdr:col>
      <xdr:colOff>1238250</xdr:colOff>
      <xdr:row>0</xdr:row>
      <xdr:rowOff>0</xdr:rowOff>
    </xdr:from>
    <xdr:to>
      <xdr:col>1</xdr:col>
      <xdr:colOff>712470</xdr:colOff>
      <xdr:row>1</xdr:row>
      <xdr:rowOff>76200</xdr:rowOff>
    </xdr:to>
    <xdr:pic>
      <xdr:nvPicPr>
        <xdr:cNvPr id="4" name="Picture 3">
          <a:extLst>
            <a:ext uri="{FF2B5EF4-FFF2-40B4-BE49-F238E27FC236}">
              <a16:creationId xmlns:a16="http://schemas.microsoft.com/office/drawing/2014/main" id="{2019CAF6-BAAC-43F5-A964-FC6557B185B7}"/>
            </a:ext>
            <a:ext uri="{147F2762-F138-4A5C-976F-8EAC2B608ADB}">
              <a16:predDERef xmlns:a16="http://schemas.microsoft.com/office/drawing/2014/main" pred="{F764AB09-74AB-459E-9604-1B2A55305E2A}"/>
            </a:ext>
          </a:extLst>
        </xdr:cNvPr>
        <xdr:cNvPicPr>
          <a:picLocks noChangeAspect="1"/>
        </xdr:cNvPicPr>
      </xdr:nvPicPr>
      <xdr:blipFill>
        <a:blip xmlns:r="http://schemas.openxmlformats.org/officeDocument/2006/relationships" r:embed="rId2"/>
        <a:stretch>
          <a:fillRect/>
        </a:stretch>
      </xdr:blipFill>
      <xdr:spPr>
        <a:xfrm>
          <a:off x="1238250" y="0"/>
          <a:ext cx="1152525" cy="1152525"/>
        </a:xfrm>
        <a:prstGeom prst="rect">
          <a:avLst/>
        </a:prstGeom>
      </xdr:spPr>
    </xdr:pic>
    <xdr:clientData/>
  </xdr:twoCellAnchor>
  <xdr:twoCellAnchor editAs="oneCell">
    <xdr:from>
      <xdr:col>1</xdr:col>
      <xdr:colOff>876300</xdr:colOff>
      <xdr:row>0</xdr:row>
      <xdr:rowOff>161925</xdr:rowOff>
    </xdr:from>
    <xdr:to>
      <xdr:col>2</xdr:col>
      <xdr:colOff>49530</xdr:colOff>
      <xdr:row>0</xdr:row>
      <xdr:rowOff>1005840</xdr:rowOff>
    </xdr:to>
    <xdr:pic>
      <xdr:nvPicPr>
        <xdr:cNvPr id="5" name="Picture 4">
          <a:extLst>
            <a:ext uri="{FF2B5EF4-FFF2-40B4-BE49-F238E27FC236}">
              <a16:creationId xmlns:a16="http://schemas.microsoft.com/office/drawing/2014/main" id="{FC4828AB-CC7A-450A-BA83-17450BA932AC}"/>
            </a:ext>
            <a:ext uri="{147F2762-F138-4A5C-976F-8EAC2B608ADB}">
              <a16:predDERef xmlns:a16="http://schemas.microsoft.com/office/drawing/2014/main" pred="{2019CAF6-BAAC-43F5-A964-FC6557B185B7}"/>
            </a:ext>
          </a:extLst>
        </xdr:cNvPr>
        <xdr:cNvPicPr>
          <a:picLocks noChangeAspect="1"/>
        </xdr:cNvPicPr>
      </xdr:nvPicPr>
      <xdr:blipFill>
        <a:blip xmlns:r="http://schemas.openxmlformats.org/officeDocument/2006/relationships" r:embed="rId3"/>
        <a:stretch>
          <a:fillRect/>
        </a:stretch>
      </xdr:blipFill>
      <xdr:spPr>
        <a:xfrm>
          <a:off x="2552700" y="161925"/>
          <a:ext cx="847725" cy="847725"/>
        </a:xfrm>
        <a:prstGeom prst="rect">
          <a:avLst/>
        </a:prstGeom>
      </xdr:spPr>
    </xdr:pic>
    <xdr:clientData/>
  </xdr:twoCellAnchor>
  <xdr:twoCellAnchor editAs="oneCell">
    <xdr:from>
      <xdr:col>1</xdr:col>
      <xdr:colOff>1628775</xdr:colOff>
      <xdr:row>0</xdr:row>
      <xdr:rowOff>257175</xdr:rowOff>
    </xdr:from>
    <xdr:to>
      <xdr:col>3</xdr:col>
      <xdr:colOff>228600</xdr:colOff>
      <xdr:row>0</xdr:row>
      <xdr:rowOff>979170</xdr:rowOff>
    </xdr:to>
    <xdr:pic>
      <xdr:nvPicPr>
        <xdr:cNvPr id="11" name="Picture 8">
          <a:extLst>
            <a:ext uri="{FF2B5EF4-FFF2-40B4-BE49-F238E27FC236}">
              <a16:creationId xmlns:a16="http://schemas.microsoft.com/office/drawing/2014/main" id="{98D823D5-2D3D-4ED7-8980-F3FDCA604972}"/>
            </a:ext>
            <a:ext uri="{147F2762-F138-4A5C-976F-8EAC2B608ADB}">
              <a16:predDERef xmlns:a16="http://schemas.microsoft.com/office/drawing/2014/main" pred="{FC4828AB-CC7A-450A-BA83-17450BA932AC}"/>
            </a:ext>
          </a:extLst>
        </xdr:cNvPr>
        <xdr:cNvPicPr>
          <a:picLocks noChangeAspect="1"/>
        </xdr:cNvPicPr>
      </xdr:nvPicPr>
      <xdr:blipFill>
        <a:blip xmlns:r="http://schemas.openxmlformats.org/officeDocument/2006/relationships" r:embed="rId4"/>
        <a:stretch>
          <a:fillRect/>
        </a:stretch>
      </xdr:blipFill>
      <xdr:spPr>
        <a:xfrm>
          <a:off x="3305175" y="257175"/>
          <a:ext cx="1952625" cy="723900"/>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edBy="Jovan Ognjanovic" refreshedDate="46318.972470023145" createdVersion="8" refreshedVersion="8" minRefreshableVersion="3" recordCount="501" xr:uid="{631D753F-A604-49C7-B1EA-2AF3E32F9051}">
  <cacheSource type="worksheet">
    <worksheetSource ref="A3:CI1048576" sheet="Introducir datos aquí"/>
  </cacheSource>
  <cacheFields count="87">
    <cacheField name="ID de la empresa" numFmtId="0">
      <sharedItems containsString="0" containsBlank="1" containsNumber="1" containsInteger="1" minValue="11111" maxValue="11610"/>
    </cacheField>
    <cacheField name="Región" numFmtId="0">
      <sharedItems containsBlank="1" count="23">
        <s v="Región 1"/>
        <s v="Región 9"/>
        <s v="Región 5"/>
        <s v="Región 4"/>
        <s v="Región 7"/>
        <s v="Región 8"/>
        <s v="Región 11"/>
        <s v="Región 6"/>
        <s v="Región 15"/>
        <s v="Región 2"/>
        <s v="Región 3"/>
        <s v="Región 10"/>
        <s v="Región 13"/>
        <s v="Región 20"/>
        <s v="Región 18"/>
        <s v="Región 14"/>
        <s v="Región 12"/>
        <s v="Región 23"/>
        <s v="Región 19"/>
        <s v="Región 17"/>
        <s v="Región 21"/>
        <s v="Región 16"/>
        <m/>
      </sharedItems>
    </cacheField>
    <cacheField name="Porcentaje de mujeres propietarias" numFmtId="9">
      <sharedItems containsString="0" containsBlank="1" containsNumber="1" minValue="0" maxValue="1"/>
    </cacheField>
    <cacheField name="Mujeres en puestos ejecutivos clave" numFmtId="0">
      <sharedItems containsBlank="1"/>
    </cacheField>
    <cacheField name="Tiene una junta directiva" numFmtId="0">
      <sharedItems containsBlank="1"/>
    </cacheField>
    <cacheField name="% de mujeres en la junta directiva" numFmtId="9">
      <sharedItems containsString="0" containsBlank="1" containsNumber="1" minValue="0.15" maxValue="0.75"/>
    </cacheField>
    <cacheField name="Empresa propiedad de mujeres" numFmtId="9">
      <sharedItems containsBlank="1" count="3">
        <s v="Si"/>
        <s v="No"/>
        <m/>
      </sharedItems>
    </cacheField>
    <cacheField name="Rango de tamaño (empleados)" numFmtId="0">
      <sharedItems containsBlank="1" count="6">
        <s v="n/a"/>
        <s v=" &lt;=50"/>
        <s v=" &lt;= 10"/>
        <s v=" &gt;250 "/>
        <s v=" &lt;=250"/>
        <m/>
      </sharedItems>
    </cacheField>
    <cacheField name="Rango de tamaño (ingresos)" numFmtId="0">
      <sharedItems containsBlank="1" count="5">
        <s v="n/a"/>
        <s v=" &gt;2 mil EUR"/>
        <s v=" &lt;=500k EUR"/>
        <s v=" &lt;=2 mil EUR"/>
        <m/>
      </sharedItems>
    </cacheField>
    <cacheField name="Fundación de la entidad" numFmtId="14">
      <sharedItems containsNonDate="0" containsDate="1" containsString="0" containsBlank="1" minDate="1999-01-01T00:00:00" maxDate="2025-01-02T00:00:00"/>
    </cacheField>
    <cacheField name="Edad del negocio" numFmtId="0">
      <sharedItems containsString="0" containsBlank="1" containsNumber="1" containsInteger="1" minValue="1" maxValue="27"/>
    </cacheField>
    <cacheField name="Vida útil de la entidad" numFmtId="0">
      <sharedItems containsBlank="1" count="6">
        <s v="1-3 años"/>
        <s v="3-5 años"/>
        <s v="5-10 años"/>
        <s v="10-20 años"/>
        <s v="&gt;20 años"/>
        <m/>
      </sharedItems>
    </cacheField>
    <cacheField name="Cliente desde" numFmtId="14">
      <sharedItems containsNonDate="0" containsDate="1" containsString="0" containsBlank="1" minDate="1999-01-01T00:00:00" maxDate="2025-01-02T00:00:00"/>
    </cacheField>
    <cacheField name="Duración de la relación con el cliente" numFmtId="0">
      <sharedItems containsString="0" containsBlank="1" containsNumber="1" containsInteger="1" minValue="1" maxValue="27"/>
    </cacheField>
    <cacheField name="Categoría de la duración de la relación con el cliente" numFmtId="0">
      <sharedItems containsBlank="1"/>
    </cacheField>
    <cacheField name="Fecha de nacimiento de la persona clave" numFmtId="0">
      <sharedItems containsNonDate="0" containsDate="1" containsString="0" containsBlank="1" minDate="1965-01-01T00:00:00" maxDate="2000-01-02T00:00:00"/>
    </cacheField>
    <cacheField name="Edad de la persona clave" numFmtId="0">
      <sharedItems containsString="0" containsBlank="1" containsNumber="1" containsInteger="1" minValue="26" maxValue="61"/>
    </cacheField>
    <cacheField name="Grupo de edad de la persona clave" numFmtId="0">
      <sharedItems containsBlank="1" count="5">
        <s v="25-34"/>
        <s v="35-44"/>
        <s v="45-54"/>
        <s v="55-64"/>
        <m/>
      </sharedItems>
    </cacheField>
    <cacheField name="Industria" numFmtId="0">
      <sharedItems containsBlank="1" count="19">
        <s v="Comercio al por mayor y al por menor; reparación de vehículos de motor y motocicletas"/>
        <s v="Industria manufacturera"/>
        <s v="Actividades administrativas y de servicios auxiliares"/>
        <s v="Actividades profesionales, científicas y técnicas"/>
        <s v="Construcción"/>
        <s v="Actividades de alojamiento y restauración"/>
        <s v="Actividades sanitarias y de asistencia social"/>
        <s v="Transporte y almacenamiento"/>
        <s v="Agricultura, silvicultura y pesca"/>
        <s v="Otras actividades de servicios"/>
        <s v="Explotación de minas y canteras"/>
        <s v="Información y comunicación"/>
        <s v="Actividades inmobiliarias"/>
        <s v="Artes, entretenimiento y ocio"/>
        <s v="Suministro de electricidad, gas, vapor y aire acondicionado"/>
        <s v="Actividades financieras y de seguros"/>
        <s v="Suministro de agua; alcantarillado, gestión de residuos y actividades de descontaminación"/>
        <s v="Educación"/>
        <m/>
      </sharedItems>
    </cacheField>
    <cacheField name="Préstamo" numFmtId="0">
      <sharedItems containsString="0" containsBlank="1" containsNumber="1" containsInteger="1" minValue="1" maxValue="1"/>
    </cacheField>
    <cacheField name="Banca electrónica" numFmtId="0">
      <sharedItems containsString="0" containsBlank="1" containsNumber="1" containsInteger="1" minValue="1" maxValue="1"/>
    </cacheField>
    <cacheField name="Cuenta de ahorros" numFmtId="0">
      <sharedItems containsString="0" containsBlank="1" containsNumber="1" containsInteger="1" minValue="1" maxValue="1"/>
    </cacheField>
    <cacheField name="Garantía" numFmtId="0">
      <sharedItems containsString="0" containsBlank="1" containsNumber="1" containsInteger="1" minValue="1" maxValue="1"/>
    </cacheField>
    <cacheField name="Servicios comerciales" numFmtId="0">
      <sharedItems containsString="0" containsBlank="1" containsNumber="1" containsInteger="1" minValue="1" maxValue="1"/>
    </cacheField>
    <cacheField name="Corretaje" numFmtId="0">
      <sharedItems containsString="0" containsBlank="1" containsNumber="1" containsInteger="1" minValue="1" maxValue="1"/>
    </cacheField>
    <cacheField name="Servicios de seguros" numFmtId="0">
      <sharedItems containsString="0" containsBlank="1" containsNumber="1" containsInteger="1" minValue="1" maxValue="1"/>
    </cacheField>
    <cacheField name="Otros servicios" numFmtId="0">
      <sharedItems containsNonDate="0" containsString="0" containsBlank="1"/>
    </cacheField>
    <cacheField name="Other service" numFmtId="0">
      <sharedItems containsNonDate="0" containsString="0" containsBlank="1"/>
    </cacheField>
    <cacheField name="Other service2" numFmtId="0">
      <sharedItems containsNonDate="0" containsString="0" containsBlank="1"/>
    </cacheField>
    <cacheField name="Other service3" numFmtId="0">
      <sharedItems containsNonDate="0" containsString="0" containsBlank="1"/>
    </cacheField>
    <cacheField name="Other service4" numFmtId="0">
      <sharedItems containsNonDate="0" containsString="0" containsBlank="1"/>
    </cacheField>
    <cacheField name="Other service5" numFmtId="0">
      <sharedItems containsNonDate="0" containsString="0" containsBlank="1"/>
    </cacheField>
    <cacheField name="Other service6" numFmtId="0">
      <sharedItems containsNonDate="0" containsString="0" containsBlank="1"/>
    </cacheField>
    <cacheField name="Other service7" numFmtId="0">
      <sharedItems containsNonDate="0" containsString="0" containsBlank="1"/>
    </cacheField>
    <cacheField name="Other service8" numFmtId="0">
      <sharedItems containsNonDate="0" containsString="0" containsBlank="1"/>
    </cacheField>
    <cacheField name="Other service9" numFmtId="0">
      <sharedItems containsNonDate="0" containsString="0" containsBlank="1"/>
    </cacheField>
    <cacheField name="Other service10" numFmtId="0">
      <sharedItems containsNonDate="0" containsString="0" containsBlank="1"/>
    </cacheField>
    <cacheField name="Other service11" numFmtId="0">
      <sharedItems containsNonDate="0" containsString="0" containsBlank="1"/>
    </cacheField>
    <cacheField name="Other service12" numFmtId="0">
      <sharedItems containsNonDate="0" containsString="0" containsBlank="1"/>
    </cacheField>
    <cacheField name="Other service13" numFmtId="0">
      <sharedItems containsNonDate="0" containsString="0" containsBlank="1"/>
    </cacheField>
    <cacheField name="Other service14" numFmtId="0">
      <sharedItems containsNonDate="0" containsString="0" containsBlank="1"/>
    </cacheField>
    <cacheField name="Other service15" numFmtId="0">
      <sharedItems containsNonDate="0" containsString="0" containsBlank="1"/>
    </cacheField>
    <cacheField name="Other service16" numFmtId="0">
      <sharedItems containsNonDate="0" containsString="0" containsBlank="1"/>
    </cacheField>
    <cacheField name="Other service17" numFmtId="0">
      <sharedItems containsNonDate="0" containsString="0" containsBlank="1"/>
    </cacheField>
    <cacheField name="Other service18" numFmtId="0">
      <sharedItems containsNonDate="0" containsString="0" containsBlank="1"/>
    </cacheField>
    <cacheField name="Other service19" numFmtId="0">
      <sharedItems containsNonDate="0" containsString="0" containsBlank="1"/>
    </cacheField>
    <cacheField name="Other service20" numFmtId="0">
      <sharedItems containsNonDate="0" containsString="0" containsBlank="1"/>
    </cacheField>
    <cacheField name="Other service21" numFmtId="0">
      <sharedItems containsNonDate="0" containsString="0" containsBlank="1"/>
    </cacheField>
    <cacheField name="Other service22" numFmtId="0">
      <sharedItems containsNonDate="0" containsString="0" containsBlank="1"/>
    </cacheField>
    <cacheField name="Other service23" numFmtId="0">
      <sharedItems containsNonDate="0" containsString="0" containsBlank="1"/>
    </cacheField>
    <cacheField name="Other service24" numFmtId="0">
      <sharedItems containsNonDate="0" containsString="0" containsBlank="1"/>
    </cacheField>
    <cacheField name="Other service25" numFmtId="0">
      <sharedItems containsNonDate="0" containsString="0" containsBlank="1"/>
    </cacheField>
    <cacheField name="Other service26" numFmtId="0">
      <sharedItems containsNonDate="0" containsString="0" containsBlank="1"/>
    </cacheField>
    <cacheField name="Other service27" numFmtId="0">
      <sharedItems containsNonDate="0" containsString="0" containsBlank="1"/>
    </cacheField>
    <cacheField name="Other service28" numFmtId="0">
      <sharedItems containsNonDate="0" containsString="0" containsBlank="1"/>
    </cacheField>
    <cacheField name="Other service29" numFmtId="0">
      <sharedItems containsNonDate="0" containsString="0" containsBlank="1"/>
    </cacheField>
    <cacheField name="Other service30" numFmtId="0">
      <sharedItems containsNonDate="0" containsString="0" containsBlank="1"/>
    </cacheField>
    <cacheField name="Other service31" numFmtId="0">
      <sharedItems containsNonDate="0" containsString="0" containsBlank="1"/>
    </cacheField>
    <cacheField name="Other service32" numFmtId="0">
      <sharedItems containsNonDate="0" containsString="0" containsBlank="1"/>
    </cacheField>
    <cacheField name="Other service33" numFmtId="0">
      <sharedItems containsNonDate="0" containsString="0" containsBlank="1"/>
    </cacheField>
    <cacheField name="Other service34" numFmtId="0">
      <sharedItems containsNonDate="0" containsString="0" containsBlank="1"/>
    </cacheField>
    <cacheField name="Other service35" numFmtId="0">
      <sharedItems containsNonDate="0" containsString="0" containsBlank="1"/>
    </cacheField>
    <cacheField name="Other service36" numFmtId="0">
      <sharedItems containsNonDate="0" containsString="0" containsBlank="1"/>
    </cacheField>
    <cacheField name="Other service37" numFmtId="0">
      <sharedItems containsNonDate="0" containsString="0" containsBlank="1"/>
    </cacheField>
    <cacheField name="Other service38" numFmtId="0">
      <sharedItems containsNonDate="0" containsString="0" containsBlank="1"/>
    </cacheField>
    <cacheField name="Other service39" numFmtId="0">
      <sharedItems containsNonDate="0" containsString="0" containsBlank="1"/>
    </cacheField>
    <cacheField name="Other service40" numFmtId="0">
      <sharedItems containsNonDate="0" containsString="0" containsBlank="1"/>
    </cacheField>
    <cacheField name="Other service41" numFmtId="0">
      <sharedItems containsNonDate="0" containsString="0" containsBlank="1"/>
    </cacheField>
    <cacheField name="Other service42" numFmtId="0">
      <sharedItems containsNonDate="0" containsString="0" containsBlank="1"/>
    </cacheField>
    <cacheField name="Número de servicios utilizados" numFmtId="0">
      <sharedItems containsString="0" containsBlank="1" containsNumber="1" containsInteger="1" minValue="3" maxValue="7"/>
    </cacheField>
    <cacheField name="Estado del préstamo" numFmtId="0">
      <sharedItems containsBlank="1" count="3">
        <s v="Sin préstamo"/>
        <s v="Préstamo"/>
        <m/>
      </sharedItems>
    </cacheField>
    <cacheField name="Cliente activo" numFmtId="0">
      <sharedItems containsBlank="1"/>
    </cacheField>
    <cacheField name="Segmento" numFmtId="0">
      <sharedItems containsBlank="1"/>
    </cacheField>
    <cacheField name="Cartera" numFmtId="0">
      <sharedItems containsBlank="1"/>
    </cacheField>
    <cacheField name="Bloqueado durante más de 12 meses" numFmtId="0">
      <sharedItems containsBlank="1"/>
    </cacheField>
    <cacheField name="Exposición a préstamos" numFmtId="0">
      <sharedItems containsBlank="1" containsMixedTypes="1" containsNumber="1" containsInteger="1" minValue="79261" maxValue="4970973"/>
    </cacheField>
    <cacheField name="Rango de exposición" numFmtId="0">
      <sharedItems containsBlank="1"/>
    </cacheField>
    <cacheField name="Cuenta corriente" numFmtId="0">
      <sharedItems containsString="0" containsBlank="1" containsNumber="1" containsInteger="1" minValue="114" maxValue="1997434"/>
    </cacheField>
    <cacheField name="Otros depósitos" numFmtId="0">
      <sharedItems containsNonDate="0" containsString="0" containsBlank="1"/>
    </cacheField>
    <cacheField name="Total de depósitos" numFmtId="0">
      <sharedItems containsString="0" containsBlank="1" containsNumber="1" containsInteger="1" minValue="114" maxValue="1997434"/>
    </cacheField>
    <cacheField name="Tipo de préstamo" numFmtId="0">
      <sharedItems containsBlank="1" count="3">
        <m/>
        <s v="Préstamo de inversión"/>
        <s v="Capital de explotación"/>
      </sharedItems>
    </cacheField>
    <cacheField name="Garantía del préstamo" numFmtId="0">
      <sharedItems containsBlank="1" count="3">
        <m/>
        <s v="Hipoteca"/>
        <s v="Prenda de cuentas por cobrar"/>
      </sharedItems>
    </cacheField>
    <cacheField name="N.º de préstamos" numFmtId="0">
      <sharedItems containsBlank="1" containsMixedTypes="1" containsNumber="1" containsInteger="1" minValue="1" maxValue="10"/>
    </cacheField>
    <cacheField name="Valor medio por préstamo vigente" numFmtId="0">
      <sharedItems containsBlank="1" containsMixedTypes="1" containsNumber="1" minValue="7926.1" maxValue="4836424"/>
    </cacheField>
    <cacheField name="Exposición crediticia como % de los depósitos" numFmtId="0">
      <sharedItems containsBlank="1" containsMixedTypes="1" containsNumber="1" minValue="7.5679630373783016E-2" maxValue="8597.6315789473683"/>
    </cacheField>
    <cacheField name="Préstamos como % de los depósitos (categorías)" numFmtId="0">
      <sharedItems containsBlank="1"/>
    </cacheField>
    <cacheField name="Estado de morosidad" numFmtId="0">
      <sharedItems containsBlank="1" count="7">
        <s v="n/a"/>
        <s v="Amaestrado"/>
        <s v="PAR30"/>
        <s v="PAR180+"/>
        <s v="PAR90"/>
        <s v="PAR180"/>
        <m/>
      </sharedItems>
    </cacheField>
  </cacheFields>
  <extLst>
    <ext xmlns:x14="http://schemas.microsoft.com/office/spreadsheetml/2009/9/main" uri="{725AE2AE-9491-48be-B2B4-4EB974FC3084}">
      <x14:pivotCacheDefinition pivotCacheId="397025580"/>
    </ext>
    <ext xmlns:xlpdsc="http://schemas.microsoft.com/office/spreadsheetml/2026/pivotDataSourceClean" uri="{F4336242-56EE-4DD3-A5F7-E900642BF6E9}">
      <xlpdsc:dataSourceClean>1</xlpdsc:dataSourceClea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501">
  <r>
    <n v="11111"/>
    <x v="0"/>
    <n v="0.2"/>
    <s v="Si"/>
    <s v="No"/>
    <m/>
    <x v="0"/>
    <x v="0"/>
    <x v="0"/>
    <d v="2025-01-01T00:00:00"/>
    <n v="1"/>
    <x v="0"/>
    <d v="2025-01-01T00:00:00"/>
    <n v="1"/>
    <s v="1-3 años"/>
    <d v="2000-01-01T00:00:00"/>
    <n v="26"/>
    <x v="0"/>
    <x v="0"/>
    <m/>
    <n v="1"/>
    <n v="1"/>
    <n v="1"/>
    <n v="1"/>
    <m/>
    <m/>
    <m/>
    <m/>
    <m/>
    <m/>
    <m/>
    <m/>
    <m/>
    <m/>
    <m/>
    <m/>
    <m/>
    <m/>
    <m/>
    <m/>
    <m/>
    <m/>
    <m/>
    <m/>
    <m/>
    <m/>
    <m/>
    <m/>
    <m/>
    <m/>
    <m/>
    <m/>
    <m/>
    <m/>
    <m/>
    <m/>
    <m/>
    <m/>
    <m/>
    <m/>
    <m/>
    <m/>
    <m/>
    <m/>
    <m/>
    <m/>
    <m/>
    <m/>
    <m/>
    <n v="4"/>
    <x v="0"/>
    <s v="Activo"/>
    <s v="Pequeño"/>
    <s v="Asesor de clientes empresariales"/>
    <s v="No"/>
    <s v=""/>
    <s v=""/>
    <n v="1107203"/>
    <m/>
    <n v="1107203"/>
    <x v="0"/>
    <x v="0"/>
    <s v=""/>
    <s v=""/>
    <s v=""/>
    <s v=""/>
    <x v="0"/>
  </r>
  <r>
    <n v="11112"/>
    <x v="0"/>
    <n v="1"/>
    <s v="No"/>
    <s v="No"/>
    <m/>
    <x v="0"/>
    <x v="1"/>
    <x v="1"/>
    <d v="2024-06-30T00:00:00"/>
    <n v="2"/>
    <x v="0"/>
    <d v="2024-06-30T00:00:00"/>
    <n v="2"/>
    <s v="1-3 años"/>
    <d v="1995-01-01T00:00:00"/>
    <n v="31"/>
    <x v="0"/>
    <x v="0"/>
    <n v="1"/>
    <m/>
    <n v="1"/>
    <m/>
    <n v="1"/>
    <m/>
    <n v="1"/>
    <m/>
    <m/>
    <m/>
    <m/>
    <m/>
    <m/>
    <m/>
    <m/>
    <m/>
    <m/>
    <m/>
    <m/>
    <m/>
    <m/>
    <m/>
    <m/>
    <m/>
    <m/>
    <m/>
    <m/>
    <m/>
    <m/>
    <m/>
    <m/>
    <m/>
    <m/>
    <m/>
    <m/>
    <m/>
    <m/>
    <m/>
    <m/>
    <m/>
    <m/>
    <m/>
    <m/>
    <m/>
    <m/>
    <m/>
    <m/>
    <m/>
    <m/>
    <m/>
    <n v="4"/>
    <x v="1"/>
    <s v="Activo"/>
    <s v="Mediano"/>
    <s v="Asesor de clientes empresariales"/>
    <s v="No"/>
    <n v="1718916"/>
    <s v="750k-5 mil"/>
    <n v="1243565"/>
    <m/>
    <n v="1243565"/>
    <x v="1"/>
    <x v="1"/>
    <n v="7"/>
    <n v="245559.42857142858"/>
    <n v="1.382248615874522"/>
    <s v="1-5x"/>
    <x v="1"/>
  </r>
  <r>
    <n v="11113"/>
    <x v="1"/>
    <n v="0"/>
    <s v="Si"/>
    <s v="Si"/>
    <n v="0.15"/>
    <x v="1"/>
    <x v="0"/>
    <x v="0"/>
    <d v="2024-01-01T00:00:00"/>
    <n v="2"/>
    <x v="0"/>
    <d v="2024-01-01T00:00:00"/>
    <n v="2"/>
    <s v="1-3 años"/>
    <d v="1990-01-01T00:00:00"/>
    <n v="36"/>
    <x v="1"/>
    <x v="1"/>
    <m/>
    <n v="1"/>
    <m/>
    <n v="1"/>
    <m/>
    <n v="1"/>
    <m/>
    <m/>
    <m/>
    <m/>
    <m/>
    <m/>
    <m/>
    <m/>
    <m/>
    <m/>
    <m/>
    <m/>
    <m/>
    <m/>
    <m/>
    <m/>
    <m/>
    <m/>
    <m/>
    <m/>
    <m/>
    <m/>
    <m/>
    <m/>
    <m/>
    <m/>
    <m/>
    <m/>
    <m/>
    <m/>
    <m/>
    <m/>
    <m/>
    <m/>
    <m/>
    <m/>
    <m/>
    <m/>
    <m/>
    <m/>
    <m/>
    <m/>
    <m/>
    <m/>
    <n v="3"/>
    <x v="0"/>
    <s v="Activo"/>
    <s v="Mediano"/>
    <s v="Asesor de clientes empresariales"/>
    <s v="No"/>
    <s v=""/>
    <s v=""/>
    <n v="32373"/>
    <m/>
    <n v="32373"/>
    <x v="0"/>
    <x v="0"/>
    <s v=""/>
    <s v=""/>
    <s v=""/>
    <s v=""/>
    <x v="0"/>
  </r>
  <r>
    <n v="11114"/>
    <x v="2"/>
    <n v="0.4"/>
    <s v="No"/>
    <s v="Si"/>
    <n v="0.5"/>
    <x v="1"/>
    <x v="2"/>
    <x v="2"/>
    <d v="2023-06-30T00:00:00"/>
    <n v="3"/>
    <x v="1"/>
    <d v="2023-06-30T00:00:00"/>
    <n v="3"/>
    <s v="3-5 años"/>
    <d v="1985-01-01T00:00:00"/>
    <n v="41"/>
    <x v="1"/>
    <x v="2"/>
    <n v="1"/>
    <m/>
    <n v="1"/>
    <m/>
    <n v="1"/>
    <m/>
    <n v="1"/>
    <m/>
    <m/>
    <m/>
    <m/>
    <m/>
    <m/>
    <m/>
    <m/>
    <m/>
    <m/>
    <m/>
    <m/>
    <m/>
    <m/>
    <m/>
    <m/>
    <m/>
    <m/>
    <m/>
    <m/>
    <m/>
    <m/>
    <m/>
    <m/>
    <m/>
    <m/>
    <m/>
    <m/>
    <m/>
    <m/>
    <m/>
    <m/>
    <m/>
    <m/>
    <m/>
    <m/>
    <m/>
    <m/>
    <m/>
    <m/>
    <m/>
    <m/>
    <m/>
    <n v="4"/>
    <x v="1"/>
    <s v="Activo"/>
    <s v="Pequeño"/>
    <s v="Asesor de clientes empresariales"/>
    <s v="No"/>
    <n v="2214277"/>
    <s v="750k-5 mil"/>
    <n v="1468957"/>
    <m/>
    <n v="1468957"/>
    <x v="2"/>
    <x v="1"/>
    <n v="6"/>
    <n v="369046.16666666669"/>
    <n v="1.5073804066422638"/>
    <s v="1-5x"/>
    <x v="1"/>
  </r>
  <r>
    <n v="11115"/>
    <x v="3"/>
    <n v="0.15"/>
    <s v="Si"/>
    <s v="No"/>
    <m/>
    <x v="1"/>
    <x v="0"/>
    <x v="0"/>
    <d v="2023-01-01T00:00:00"/>
    <n v="3"/>
    <x v="1"/>
    <d v="2023-01-01T00:00:00"/>
    <n v="3"/>
    <s v="3-5 años"/>
    <d v="1980-01-01T00:00:00"/>
    <n v="46"/>
    <x v="2"/>
    <x v="3"/>
    <m/>
    <n v="1"/>
    <n v="1"/>
    <n v="1"/>
    <n v="1"/>
    <n v="1"/>
    <n v="1"/>
    <m/>
    <m/>
    <m/>
    <m/>
    <m/>
    <m/>
    <m/>
    <m/>
    <m/>
    <m/>
    <m/>
    <m/>
    <m/>
    <m/>
    <m/>
    <m/>
    <m/>
    <m/>
    <m/>
    <m/>
    <m/>
    <m/>
    <m/>
    <m/>
    <m/>
    <m/>
    <m/>
    <m/>
    <m/>
    <m/>
    <m/>
    <m/>
    <m/>
    <m/>
    <m/>
    <m/>
    <m/>
    <m/>
    <m/>
    <m/>
    <m/>
    <m/>
    <m/>
    <n v="6"/>
    <x v="0"/>
    <s v="Activo"/>
    <s v="Muy pequeño"/>
    <s v="Unidad muy pequeña"/>
    <s v="No"/>
    <s v=""/>
    <s v=""/>
    <n v="1532422"/>
    <m/>
    <n v="1532422"/>
    <x v="0"/>
    <x v="0"/>
    <s v=""/>
    <s v=""/>
    <s v=""/>
    <s v=""/>
    <x v="0"/>
  </r>
  <r>
    <n v="11116"/>
    <x v="0"/>
    <n v="0.2"/>
    <s v="No"/>
    <s v="No"/>
    <m/>
    <x v="1"/>
    <x v="0"/>
    <x v="1"/>
    <d v="2022-06-30T00:00:00"/>
    <n v="4"/>
    <x v="1"/>
    <d v="2022-06-30T00:00:00"/>
    <n v="4"/>
    <s v="3-5 años"/>
    <d v="1975-01-01T00:00:00"/>
    <n v="51"/>
    <x v="2"/>
    <x v="0"/>
    <m/>
    <m/>
    <n v="1"/>
    <m/>
    <n v="1"/>
    <m/>
    <n v="1"/>
    <m/>
    <m/>
    <m/>
    <m/>
    <m/>
    <m/>
    <m/>
    <m/>
    <m/>
    <m/>
    <m/>
    <m/>
    <m/>
    <m/>
    <m/>
    <m/>
    <m/>
    <m/>
    <m/>
    <m/>
    <m/>
    <m/>
    <m/>
    <m/>
    <m/>
    <m/>
    <m/>
    <m/>
    <m/>
    <m/>
    <m/>
    <m/>
    <m/>
    <m/>
    <m/>
    <m/>
    <m/>
    <m/>
    <m/>
    <m/>
    <m/>
    <m/>
    <m/>
    <n v="3"/>
    <x v="0"/>
    <s v="Activo"/>
    <s v="Muy pequeño"/>
    <s v="Unidad muy pequeña"/>
    <s v="No"/>
    <s v=""/>
    <s v=""/>
    <n v="1317159"/>
    <m/>
    <n v="1317159"/>
    <x v="0"/>
    <x v="0"/>
    <s v=""/>
    <s v=""/>
    <s v=""/>
    <s v=""/>
    <x v="0"/>
  </r>
  <r>
    <n v="11117"/>
    <x v="0"/>
    <n v="0.3"/>
    <s v="Si"/>
    <s v="Si"/>
    <n v="0.15"/>
    <x v="1"/>
    <x v="1"/>
    <x v="3"/>
    <d v="2022-01-01T00:00:00"/>
    <n v="4"/>
    <x v="1"/>
    <d v="2022-01-01T00:00:00"/>
    <n v="4"/>
    <s v="3-5 años"/>
    <d v="1970-01-01T00:00:00"/>
    <n v="56"/>
    <x v="3"/>
    <x v="3"/>
    <n v="1"/>
    <n v="1"/>
    <n v="1"/>
    <n v="1"/>
    <n v="1"/>
    <m/>
    <m/>
    <m/>
    <m/>
    <m/>
    <m/>
    <m/>
    <m/>
    <m/>
    <m/>
    <m/>
    <m/>
    <m/>
    <m/>
    <m/>
    <m/>
    <m/>
    <m/>
    <m/>
    <m/>
    <m/>
    <m/>
    <m/>
    <m/>
    <m/>
    <m/>
    <m/>
    <m/>
    <m/>
    <m/>
    <m/>
    <m/>
    <m/>
    <m/>
    <m/>
    <m/>
    <m/>
    <m/>
    <m/>
    <m/>
    <m/>
    <m/>
    <m/>
    <m/>
    <m/>
    <n v="5"/>
    <x v="1"/>
    <s v="Activo"/>
    <s v="Pequeño"/>
    <s v="Asesor de clientes empresariales"/>
    <s v="No"/>
    <n v="182137"/>
    <s v="100k-250k"/>
    <n v="1961599"/>
    <m/>
    <n v="1961599"/>
    <x v="2"/>
    <x v="2"/>
    <n v="6"/>
    <n v="30356.166666666668"/>
    <n v="9.2851291217012244E-2"/>
    <s v="1x"/>
    <x v="1"/>
  </r>
  <r>
    <n v="11118"/>
    <x v="0"/>
    <n v="0.4"/>
    <s v="No"/>
    <s v="Si"/>
    <n v="0.3"/>
    <x v="1"/>
    <x v="0"/>
    <x v="0"/>
    <d v="2021-06-30T00:00:00"/>
    <n v="5"/>
    <x v="2"/>
    <d v="2021-06-30T00:00:00"/>
    <n v="5"/>
    <s v="5-10 años"/>
    <d v="1965-01-01T00:00:00"/>
    <n v="61"/>
    <x v="3"/>
    <x v="0"/>
    <m/>
    <m/>
    <n v="1"/>
    <m/>
    <n v="1"/>
    <m/>
    <n v="1"/>
    <m/>
    <m/>
    <m/>
    <m/>
    <m/>
    <m/>
    <m/>
    <m/>
    <m/>
    <m/>
    <m/>
    <m/>
    <m/>
    <m/>
    <m/>
    <m/>
    <m/>
    <m/>
    <m/>
    <m/>
    <m/>
    <m/>
    <m/>
    <m/>
    <m/>
    <m/>
    <m/>
    <m/>
    <m/>
    <m/>
    <m/>
    <m/>
    <m/>
    <m/>
    <m/>
    <m/>
    <m/>
    <m/>
    <m/>
    <m/>
    <m/>
    <m/>
    <m/>
    <n v="3"/>
    <x v="0"/>
    <s v="Activo"/>
    <s v="Pequeño"/>
    <s v="Asesor de clientes empresariales"/>
    <s v="No"/>
    <s v=""/>
    <s v=""/>
    <n v="639098"/>
    <m/>
    <n v="639098"/>
    <x v="0"/>
    <x v="0"/>
    <s v=""/>
    <s v=""/>
    <s v=""/>
    <s v=""/>
    <x v="0"/>
  </r>
  <r>
    <n v="11119"/>
    <x v="2"/>
    <n v="0.5"/>
    <s v="Si"/>
    <s v="No"/>
    <m/>
    <x v="0"/>
    <x v="0"/>
    <x v="0"/>
    <d v="2021-01-01T00:00:00"/>
    <n v="5"/>
    <x v="2"/>
    <d v="2021-01-01T00:00:00"/>
    <n v="5"/>
    <s v="5-10 años"/>
    <d v="2000-01-01T00:00:00"/>
    <n v="26"/>
    <x v="0"/>
    <x v="3"/>
    <m/>
    <n v="1"/>
    <m/>
    <n v="1"/>
    <m/>
    <n v="1"/>
    <m/>
    <m/>
    <m/>
    <m/>
    <m/>
    <m/>
    <m/>
    <m/>
    <m/>
    <m/>
    <m/>
    <m/>
    <m/>
    <m/>
    <m/>
    <m/>
    <m/>
    <m/>
    <m/>
    <m/>
    <m/>
    <m/>
    <m/>
    <m/>
    <m/>
    <m/>
    <m/>
    <m/>
    <m/>
    <m/>
    <m/>
    <m/>
    <m/>
    <m/>
    <m/>
    <m/>
    <m/>
    <m/>
    <m/>
    <m/>
    <m/>
    <m/>
    <m/>
    <m/>
    <n v="3"/>
    <x v="0"/>
    <s v="Activo"/>
    <s v="Muy pequeño"/>
    <s v="Unidad muy pequeña"/>
    <s v="No"/>
    <s v=""/>
    <s v=""/>
    <n v="1126116"/>
    <m/>
    <n v="1126116"/>
    <x v="0"/>
    <x v="0"/>
    <s v=""/>
    <s v=""/>
    <s v=""/>
    <s v=""/>
    <x v="0"/>
  </r>
  <r>
    <n v="11120"/>
    <x v="0"/>
    <n v="0.6"/>
    <s v="No"/>
    <s v="No"/>
    <m/>
    <x v="0"/>
    <x v="0"/>
    <x v="2"/>
    <d v="2020-06-30T00:00:00"/>
    <n v="6"/>
    <x v="2"/>
    <d v="2020-06-30T00:00:00"/>
    <n v="6"/>
    <s v="5-10 años"/>
    <d v="1995-01-01T00:00:00"/>
    <n v="31"/>
    <x v="0"/>
    <x v="4"/>
    <m/>
    <m/>
    <n v="1"/>
    <m/>
    <n v="1"/>
    <m/>
    <n v="1"/>
    <m/>
    <m/>
    <m/>
    <m/>
    <m/>
    <m/>
    <m/>
    <m/>
    <m/>
    <m/>
    <m/>
    <m/>
    <m/>
    <m/>
    <m/>
    <m/>
    <m/>
    <m/>
    <m/>
    <m/>
    <m/>
    <m/>
    <m/>
    <m/>
    <m/>
    <m/>
    <m/>
    <m/>
    <m/>
    <m/>
    <m/>
    <m/>
    <m/>
    <m/>
    <m/>
    <m/>
    <m/>
    <m/>
    <m/>
    <m/>
    <m/>
    <m/>
    <m/>
    <n v="3"/>
    <x v="0"/>
    <s v="Activo"/>
    <s v="Muy pequeño"/>
    <s v="Unidad muy pequeña"/>
    <s v="No"/>
    <s v=""/>
    <s v=""/>
    <n v="684639"/>
    <m/>
    <n v="684639"/>
    <x v="0"/>
    <x v="0"/>
    <s v=""/>
    <s v=""/>
    <s v=""/>
    <s v=""/>
    <x v="0"/>
  </r>
  <r>
    <n v="11121"/>
    <x v="0"/>
    <n v="0.7"/>
    <s v="Si"/>
    <s v="Si"/>
    <n v="0.4"/>
    <x v="0"/>
    <x v="0"/>
    <x v="2"/>
    <d v="2020-01-01T00:00:00"/>
    <n v="6"/>
    <x v="2"/>
    <d v="2020-01-01T00:00:00"/>
    <n v="6"/>
    <s v="5-10 años"/>
    <d v="1990-01-01T00:00:00"/>
    <n v="36"/>
    <x v="1"/>
    <x v="3"/>
    <m/>
    <n v="1"/>
    <n v="1"/>
    <n v="1"/>
    <n v="1"/>
    <n v="1"/>
    <n v="1"/>
    <m/>
    <m/>
    <m/>
    <m/>
    <m/>
    <m/>
    <m/>
    <m/>
    <m/>
    <m/>
    <m/>
    <m/>
    <m/>
    <m/>
    <m/>
    <m/>
    <m/>
    <m/>
    <m/>
    <m/>
    <m/>
    <m/>
    <m/>
    <m/>
    <m/>
    <m/>
    <m/>
    <m/>
    <m/>
    <m/>
    <m/>
    <m/>
    <m/>
    <m/>
    <m/>
    <m/>
    <m/>
    <m/>
    <m/>
    <m/>
    <m/>
    <m/>
    <m/>
    <n v="6"/>
    <x v="0"/>
    <s v="Activo"/>
    <s v="Muy pequeño"/>
    <s v="Unidad muy pequeña"/>
    <s v="No"/>
    <s v=""/>
    <s v=""/>
    <n v="161119"/>
    <m/>
    <n v="161119"/>
    <x v="0"/>
    <x v="0"/>
    <s v=""/>
    <s v=""/>
    <s v=""/>
    <s v=""/>
    <x v="0"/>
  </r>
  <r>
    <n v="11122"/>
    <x v="4"/>
    <n v="0.8"/>
    <s v="No"/>
    <s v="Si"/>
    <n v="0.75"/>
    <x v="0"/>
    <x v="0"/>
    <x v="0"/>
    <d v="2019-06-30T00:00:00"/>
    <n v="7"/>
    <x v="2"/>
    <d v="2019-06-30T00:00:00"/>
    <n v="7"/>
    <s v="5-10 años"/>
    <d v="1985-01-01T00:00:00"/>
    <n v="41"/>
    <x v="1"/>
    <x v="1"/>
    <m/>
    <m/>
    <n v="1"/>
    <m/>
    <n v="1"/>
    <m/>
    <n v="1"/>
    <m/>
    <m/>
    <m/>
    <m/>
    <m/>
    <m/>
    <m/>
    <m/>
    <m/>
    <m/>
    <m/>
    <m/>
    <m/>
    <m/>
    <m/>
    <m/>
    <m/>
    <m/>
    <m/>
    <m/>
    <m/>
    <m/>
    <m/>
    <m/>
    <m/>
    <m/>
    <m/>
    <m/>
    <m/>
    <m/>
    <m/>
    <m/>
    <m/>
    <m/>
    <m/>
    <m/>
    <m/>
    <m/>
    <m/>
    <m/>
    <m/>
    <m/>
    <m/>
    <n v="3"/>
    <x v="0"/>
    <s v="Activo"/>
    <s v="Pequeño"/>
    <s v="Asesor de clientes empresariales"/>
    <s v="No"/>
    <s v=""/>
    <s v=""/>
    <n v="1990093"/>
    <m/>
    <n v="1990093"/>
    <x v="0"/>
    <x v="0"/>
    <s v=""/>
    <s v=""/>
    <s v=""/>
    <s v=""/>
    <x v="0"/>
  </r>
  <r>
    <n v="11123"/>
    <x v="5"/>
    <n v="0.75"/>
    <s v="Si"/>
    <s v="No"/>
    <m/>
    <x v="0"/>
    <x v="0"/>
    <x v="2"/>
    <d v="2019-01-01T00:00:00"/>
    <n v="7"/>
    <x v="2"/>
    <d v="2019-01-01T00:00:00"/>
    <n v="7"/>
    <s v="5-10 años"/>
    <d v="1980-01-01T00:00:00"/>
    <n v="46"/>
    <x v="2"/>
    <x v="0"/>
    <m/>
    <n v="1"/>
    <n v="1"/>
    <n v="1"/>
    <n v="1"/>
    <m/>
    <m/>
    <m/>
    <m/>
    <m/>
    <m/>
    <m/>
    <m/>
    <m/>
    <m/>
    <m/>
    <m/>
    <m/>
    <m/>
    <m/>
    <m/>
    <m/>
    <m/>
    <m/>
    <m/>
    <m/>
    <m/>
    <m/>
    <m/>
    <m/>
    <m/>
    <m/>
    <m/>
    <m/>
    <m/>
    <m/>
    <m/>
    <m/>
    <m/>
    <m/>
    <m/>
    <m/>
    <m/>
    <m/>
    <m/>
    <m/>
    <m/>
    <m/>
    <m/>
    <m/>
    <n v="4"/>
    <x v="0"/>
    <s v="Activo"/>
    <s v="Muy pequeño"/>
    <s v="Unidad muy pequeña"/>
    <s v="No"/>
    <s v=""/>
    <s v=""/>
    <n v="815086"/>
    <m/>
    <n v="815086"/>
    <x v="0"/>
    <x v="0"/>
    <s v=""/>
    <s v=""/>
    <s v=""/>
    <s v=""/>
    <x v="0"/>
  </r>
  <r>
    <n v="11124"/>
    <x v="6"/>
    <n v="1"/>
    <s v="No"/>
    <s v="No"/>
    <m/>
    <x v="0"/>
    <x v="0"/>
    <x v="0"/>
    <d v="2018-06-30T00:00:00"/>
    <n v="8"/>
    <x v="2"/>
    <d v="2018-06-30T00:00:00"/>
    <n v="8"/>
    <s v="5-10 años"/>
    <d v="1975-01-01T00:00:00"/>
    <n v="51"/>
    <x v="2"/>
    <x v="0"/>
    <m/>
    <m/>
    <n v="1"/>
    <m/>
    <n v="1"/>
    <m/>
    <n v="1"/>
    <m/>
    <m/>
    <m/>
    <m/>
    <m/>
    <m/>
    <m/>
    <m/>
    <m/>
    <m/>
    <m/>
    <m/>
    <m/>
    <m/>
    <m/>
    <m/>
    <m/>
    <m/>
    <m/>
    <m/>
    <m/>
    <m/>
    <m/>
    <m/>
    <m/>
    <m/>
    <m/>
    <m/>
    <m/>
    <m/>
    <m/>
    <m/>
    <m/>
    <m/>
    <m/>
    <m/>
    <m/>
    <m/>
    <m/>
    <m/>
    <m/>
    <m/>
    <m/>
    <n v="3"/>
    <x v="0"/>
    <s v="Activo"/>
    <s v="Muy pequeño"/>
    <s v="Perfil NN"/>
    <s v="No"/>
    <s v=""/>
    <s v=""/>
    <n v="255858"/>
    <m/>
    <n v="255858"/>
    <x v="0"/>
    <x v="0"/>
    <s v=""/>
    <s v=""/>
    <s v=""/>
    <s v=""/>
    <x v="0"/>
  </r>
  <r>
    <n v="11125"/>
    <x v="3"/>
    <n v="0"/>
    <s v="Si"/>
    <s v="Si"/>
    <n v="0.15"/>
    <x v="1"/>
    <x v="0"/>
    <x v="3"/>
    <d v="2018-01-01T00:00:00"/>
    <n v="8"/>
    <x v="2"/>
    <d v="2018-01-01T00:00:00"/>
    <n v="8"/>
    <s v="5-10 años"/>
    <d v="1970-01-01T00:00:00"/>
    <n v="56"/>
    <x v="3"/>
    <x v="0"/>
    <m/>
    <n v="1"/>
    <m/>
    <n v="1"/>
    <m/>
    <n v="1"/>
    <m/>
    <m/>
    <m/>
    <m/>
    <m/>
    <m/>
    <m/>
    <m/>
    <m/>
    <m/>
    <m/>
    <m/>
    <m/>
    <m/>
    <m/>
    <m/>
    <m/>
    <m/>
    <m/>
    <m/>
    <m/>
    <m/>
    <m/>
    <m/>
    <m/>
    <m/>
    <m/>
    <m/>
    <m/>
    <m/>
    <m/>
    <m/>
    <m/>
    <m/>
    <m/>
    <m/>
    <m/>
    <m/>
    <m/>
    <m/>
    <m/>
    <m/>
    <m/>
    <m/>
    <n v="3"/>
    <x v="0"/>
    <s v="Activo"/>
    <s v="Muy pequeño"/>
    <s v="Unidad muy pequeña"/>
    <s v="No"/>
    <s v=""/>
    <s v=""/>
    <n v="979720"/>
    <m/>
    <n v="979720"/>
    <x v="0"/>
    <x v="0"/>
    <s v=""/>
    <s v=""/>
    <s v=""/>
    <s v=""/>
    <x v="0"/>
  </r>
  <r>
    <n v="11126"/>
    <x v="0"/>
    <n v="0.4"/>
    <s v="No"/>
    <s v="Si"/>
    <n v="0.5"/>
    <x v="1"/>
    <x v="0"/>
    <x v="2"/>
    <d v="2017-06-30T00:00:00"/>
    <n v="9"/>
    <x v="2"/>
    <d v="2017-06-30T00:00:00"/>
    <n v="9"/>
    <s v="5-10 años"/>
    <d v="1965-01-01T00:00:00"/>
    <n v="61"/>
    <x v="3"/>
    <x v="5"/>
    <m/>
    <m/>
    <n v="1"/>
    <m/>
    <n v="1"/>
    <m/>
    <n v="1"/>
    <m/>
    <m/>
    <m/>
    <m/>
    <m/>
    <m/>
    <m/>
    <m/>
    <m/>
    <m/>
    <m/>
    <m/>
    <m/>
    <m/>
    <m/>
    <m/>
    <m/>
    <m/>
    <m/>
    <m/>
    <m/>
    <m/>
    <m/>
    <m/>
    <m/>
    <m/>
    <m/>
    <m/>
    <m/>
    <m/>
    <m/>
    <m/>
    <m/>
    <m/>
    <m/>
    <m/>
    <m/>
    <m/>
    <m/>
    <m/>
    <m/>
    <m/>
    <m/>
    <n v="3"/>
    <x v="0"/>
    <s v="Activo"/>
    <s v="Muy pequeño"/>
    <s v="Unidad muy pequeña"/>
    <s v="No"/>
    <s v=""/>
    <s v=""/>
    <n v="766215"/>
    <m/>
    <n v="766215"/>
    <x v="0"/>
    <x v="0"/>
    <s v=""/>
    <s v=""/>
    <s v=""/>
    <s v=""/>
    <x v="0"/>
  </r>
  <r>
    <n v="11127"/>
    <x v="0"/>
    <n v="0.15"/>
    <s v="Si"/>
    <s v="No"/>
    <m/>
    <x v="1"/>
    <x v="0"/>
    <x v="2"/>
    <d v="2017-01-01T00:00:00"/>
    <n v="9"/>
    <x v="2"/>
    <d v="2017-01-01T00:00:00"/>
    <n v="9"/>
    <s v="5-10 años"/>
    <d v="2000-01-01T00:00:00"/>
    <n v="26"/>
    <x v="0"/>
    <x v="6"/>
    <m/>
    <n v="1"/>
    <n v="1"/>
    <n v="1"/>
    <n v="1"/>
    <n v="1"/>
    <n v="1"/>
    <m/>
    <m/>
    <m/>
    <m/>
    <m/>
    <m/>
    <m/>
    <m/>
    <m/>
    <m/>
    <m/>
    <m/>
    <m/>
    <m/>
    <m/>
    <m/>
    <m/>
    <m/>
    <m/>
    <m/>
    <m/>
    <m/>
    <m/>
    <m/>
    <m/>
    <m/>
    <m/>
    <m/>
    <m/>
    <m/>
    <m/>
    <m/>
    <m/>
    <m/>
    <m/>
    <m/>
    <m/>
    <m/>
    <m/>
    <m/>
    <m/>
    <m/>
    <m/>
    <n v="6"/>
    <x v="0"/>
    <s v="Activo"/>
    <s v="Muy pequeño"/>
    <s v="Unidad muy pequeña"/>
    <s v="No"/>
    <s v=""/>
    <s v=""/>
    <n v="1874525"/>
    <m/>
    <n v="1874525"/>
    <x v="0"/>
    <x v="0"/>
    <s v=""/>
    <s v=""/>
    <s v=""/>
    <s v=""/>
    <x v="0"/>
  </r>
  <r>
    <n v="11128"/>
    <x v="5"/>
    <n v="0.2"/>
    <s v="No"/>
    <s v="No"/>
    <m/>
    <x v="1"/>
    <x v="2"/>
    <x v="3"/>
    <d v="2016-06-30T00:00:00"/>
    <n v="10"/>
    <x v="3"/>
    <d v="2016-06-30T00:00:00"/>
    <n v="10"/>
    <s v="10-20 años"/>
    <d v="1995-01-01T00:00:00"/>
    <n v="31"/>
    <x v="0"/>
    <x v="4"/>
    <n v="1"/>
    <m/>
    <n v="1"/>
    <m/>
    <n v="1"/>
    <m/>
    <n v="1"/>
    <m/>
    <m/>
    <m/>
    <m/>
    <m/>
    <m/>
    <m/>
    <m/>
    <m/>
    <m/>
    <m/>
    <m/>
    <m/>
    <m/>
    <m/>
    <m/>
    <m/>
    <m/>
    <m/>
    <m/>
    <m/>
    <m/>
    <m/>
    <m/>
    <m/>
    <m/>
    <m/>
    <m/>
    <m/>
    <m/>
    <m/>
    <m/>
    <m/>
    <m/>
    <m/>
    <m/>
    <m/>
    <m/>
    <m/>
    <m/>
    <m/>
    <m/>
    <m/>
    <n v="4"/>
    <x v="1"/>
    <s v="Activo"/>
    <s v="Mediano"/>
    <s v="Asesor de clientes empresariales"/>
    <s v="No"/>
    <n v="4402301"/>
    <s v="750k-5 mil"/>
    <n v="677766"/>
    <m/>
    <n v="677766"/>
    <x v="1"/>
    <x v="1"/>
    <n v="3"/>
    <n v="1467433.6666666667"/>
    <n v="6.4953110660611477"/>
    <s v="5-10x"/>
    <x v="1"/>
  </r>
  <r>
    <n v="11129"/>
    <x v="0"/>
    <n v="0.3"/>
    <s v="Si"/>
    <s v="Si"/>
    <n v="0.15"/>
    <x v="1"/>
    <x v="0"/>
    <x v="2"/>
    <d v="2016-01-01T00:00:00"/>
    <n v="10"/>
    <x v="3"/>
    <d v="2016-01-01T00:00:00"/>
    <n v="10"/>
    <s v="10-20 años"/>
    <d v="1990-01-01T00:00:00"/>
    <n v="36"/>
    <x v="1"/>
    <x v="3"/>
    <m/>
    <n v="1"/>
    <n v="1"/>
    <n v="1"/>
    <n v="1"/>
    <m/>
    <m/>
    <m/>
    <m/>
    <m/>
    <m/>
    <m/>
    <m/>
    <m/>
    <m/>
    <m/>
    <m/>
    <m/>
    <m/>
    <m/>
    <m/>
    <m/>
    <m/>
    <m/>
    <m/>
    <m/>
    <m/>
    <m/>
    <m/>
    <m/>
    <m/>
    <m/>
    <m/>
    <m/>
    <m/>
    <m/>
    <m/>
    <m/>
    <m/>
    <m/>
    <m/>
    <m/>
    <m/>
    <m/>
    <m/>
    <m/>
    <m/>
    <m/>
    <m/>
    <m/>
    <n v="4"/>
    <x v="0"/>
    <s v="Activo"/>
    <s v="Muy pequeño"/>
    <s v="Unidad muy pequeña"/>
    <s v="No"/>
    <s v=""/>
    <s v=""/>
    <n v="956563"/>
    <m/>
    <n v="956563"/>
    <x v="0"/>
    <x v="0"/>
    <s v=""/>
    <s v=""/>
    <s v=""/>
    <s v=""/>
    <x v="0"/>
  </r>
  <r>
    <n v="11130"/>
    <x v="0"/>
    <n v="0.4"/>
    <s v="No"/>
    <s v="Si"/>
    <n v="0.3"/>
    <x v="1"/>
    <x v="0"/>
    <x v="0"/>
    <d v="2015-06-30T00:00:00"/>
    <n v="11"/>
    <x v="3"/>
    <d v="2015-06-30T00:00:00"/>
    <n v="11"/>
    <s v="10-20 años"/>
    <d v="1985-01-01T00:00:00"/>
    <n v="41"/>
    <x v="1"/>
    <x v="4"/>
    <m/>
    <m/>
    <n v="1"/>
    <m/>
    <n v="1"/>
    <m/>
    <n v="1"/>
    <m/>
    <m/>
    <m/>
    <m/>
    <m/>
    <m/>
    <m/>
    <m/>
    <m/>
    <m/>
    <m/>
    <m/>
    <m/>
    <m/>
    <m/>
    <m/>
    <m/>
    <m/>
    <m/>
    <m/>
    <m/>
    <m/>
    <m/>
    <m/>
    <m/>
    <m/>
    <m/>
    <m/>
    <m/>
    <m/>
    <m/>
    <m/>
    <m/>
    <m/>
    <m/>
    <m/>
    <m/>
    <m/>
    <m/>
    <m/>
    <m/>
    <m/>
    <m/>
    <n v="3"/>
    <x v="0"/>
    <s v="Activo"/>
    <s v="Mediano"/>
    <s v="Asesor de clientes empresariales"/>
    <s v="No"/>
    <s v=""/>
    <s v=""/>
    <n v="1430898"/>
    <m/>
    <n v="1430898"/>
    <x v="0"/>
    <x v="0"/>
    <s v=""/>
    <s v=""/>
    <s v=""/>
    <s v=""/>
    <x v="0"/>
  </r>
  <r>
    <n v="11131"/>
    <x v="0"/>
    <n v="0.5"/>
    <s v="Si"/>
    <s v="No"/>
    <m/>
    <x v="0"/>
    <x v="0"/>
    <x v="0"/>
    <d v="2015-01-01T00:00:00"/>
    <n v="11"/>
    <x v="3"/>
    <d v="2015-01-01T00:00:00"/>
    <n v="11"/>
    <s v="10-20 años"/>
    <d v="1980-01-01T00:00:00"/>
    <n v="46"/>
    <x v="2"/>
    <x v="0"/>
    <m/>
    <n v="1"/>
    <m/>
    <n v="1"/>
    <m/>
    <n v="1"/>
    <m/>
    <m/>
    <m/>
    <m/>
    <m/>
    <m/>
    <m/>
    <m/>
    <m/>
    <m/>
    <m/>
    <m/>
    <m/>
    <m/>
    <m/>
    <m/>
    <m/>
    <m/>
    <m/>
    <m/>
    <m/>
    <m/>
    <m/>
    <m/>
    <m/>
    <m/>
    <m/>
    <m/>
    <m/>
    <m/>
    <m/>
    <m/>
    <m/>
    <m/>
    <m/>
    <m/>
    <m/>
    <m/>
    <m/>
    <m/>
    <m/>
    <m/>
    <m/>
    <m/>
    <n v="3"/>
    <x v="0"/>
    <s v="Activo"/>
    <s v="Pequeño"/>
    <s v="Asesor de clientes empresariales"/>
    <s v="No"/>
    <s v=""/>
    <s v=""/>
    <n v="948544"/>
    <m/>
    <n v="948544"/>
    <x v="0"/>
    <x v="0"/>
    <s v=""/>
    <s v=""/>
    <s v=""/>
    <s v=""/>
    <x v="0"/>
  </r>
  <r>
    <n v="11132"/>
    <x v="0"/>
    <n v="0.6"/>
    <s v="No"/>
    <s v="No"/>
    <m/>
    <x v="0"/>
    <x v="0"/>
    <x v="2"/>
    <d v="2014-01-01T00:00:00"/>
    <n v="12"/>
    <x v="3"/>
    <d v="2014-01-01T00:00:00"/>
    <n v="12"/>
    <s v="10-20 años"/>
    <d v="1975-01-01T00:00:00"/>
    <n v="51"/>
    <x v="2"/>
    <x v="7"/>
    <m/>
    <m/>
    <n v="1"/>
    <m/>
    <n v="1"/>
    <m/>
    <n v="1"/>
    <m/>
    <m/>
    <m/>
    <m/>
    <m/>
    <m/>
    <m/>
    <m/>
    <m/>
    <m/>
    <m/>
    <m/>
    <m/>
    <m/>
    <m/>
    <m/>
    <m/>
    <m/>
    <m/>
    <m/>
    <m/>
    <m/>
    <m/>
    <m/>
    <m/>
    <m/>
    <m/>
    <m/>
    <m/>
    <m/>
    <m/>
    <m/>
    <m/>
    <m/>
    <m/>
    <m/>
    <m/>
    <m/>
    <m/>
    <m/>
    <m/>
    <m/>
    <m/>
    <n v="3"/>
    <x v="0"/>
    <s v="Activo"/>
    <s v="Muy pequeño"/>
    <s v="Sucursal en línea"/>
    <s v="No"/>
    <s v=""/>
    <s v=""/>
    <n v="144940"/>
    <m/>
    <n v="144940"/>
    <x v="0"/>
    <x v="0"/>
    <s v=""/>
    <s v=""/>
    <s v=""/>
    <s v=""/>
    <x v="0"/>
  </r>
  <r>
    <n v="11133"/>
    <x v="0"/>
    <n v="0.7"/>
    <s v="Si"/>
    <s v="Si"/>
    <n v="0.4"/>
    <x v="0"/>
    <x v="0"/>
    <x v="0"/>
    <d v="2013-01-01T00:00:00"/>
    <n v="13"/>
    <x v="3"/>
    <d v="2013-01-01T00:00:00"/>
    <n v="13"/>
    <s v="10-20 años"/>
    <d v="1970-01-01T00:00:00"/>
    <n v="56"/>
    <x v="3"/>
    <x v="7"/>
    <n v="1"/>
    <n v="1"/>
    <n v="1"/>
    <n v="1"/>
    <n v="1"/>
    <n v="1"/>
    <n v="1"/>
    <m/>
    <m/>
    <m/>
    <m/>
    <m/>
    <m/>
    <m/>
    <m/>
    <m/>
    <m/>
    <m/>
    <m/>
    <m/>
    <m/>
    <m/>
    <m/>
    <m/>
    <m/>
    <m/>
    <m/>
    <m/>
    <m/>
    <m/>
    <m/>
    <m/>
    <m/>
    <m/>
    <m/>
    <m/>
    <m/>
    <m/>
    <m/>
    <m/>
    <m/>
    <m/>
    <m/>
    <m/>
    <m/>
    <m/>
    <m/>
    <m/>
    <m/>
    <m/>
    <n v="7"/>
    <x v="1"/>
    <s v="Activo"/>
    <s v="Pequeño"/>
    <s v="PQMU"/>
    <s v="No"/>
    <n v="3307327"/>
    <s v="750k-5 mil"/>
    <n v="798080"/>
    <m/>
    <n v="798080"/>
    <x v="2"/>
    <x v="2"/>
    <n v="3"/>
    <n v="1102442.3333333333"/>
    <n v="4.1441046010425024"/>
    <s v="1-5x"/>
    <x v="1"/>
  </r>
  <r>
    <n v="11134"/>
    <x v="0"/>
    <n v="0.8"/>
    <s v="No"/>
    <s v="Si"/>
    <n v="0.75"/>
    <x v="0"/>
    <x v="0"/>
    <x v="2"/>
    <d v="2012-01-01T00:00:00"/>
    <n v="14"/>
    <x v="3"/>
    <d v="2012-01-01T00:00:00"/>
    <n v="14"/>
    <s v="10-20 años"/>
    <d v="1965-01-01T00:00:00"/>
    <n v="61"/>
    <x v="3"/>
    <x v="1"/>
    <m/>
    <m/>
    <n v="1"/>
    <m/>
    <n v="1"/>
    <m/>
    <n v="1"/>
    <m/>
    <m/>
    <m/>
    <m/>
    <m/>
    <m/>
    <m/>
    <m/>
    <m/>
    <m/>
    <m/>
    <m/>
    <m/>
    <m/>
    <m/>
    <m/>
    <m/>
    <m/>
    <m/>
    <m/>
    <m/>
    <m/>
    <m/>
    <m/>
    <m/>
    <m/>
    <m/>
    <m/>
    <m/>
    <m/>
    <m/>
    <m/>
    <m/>
    <m/>
    <m/>
    <m/>
    <m/>
    <m/>
    <m/>
    <m/>
    <m/>
    <m/>
    <m/>
    <n v="3"/>
    <x v="0"/>
    <s v="Activo"/>
    <s v="Muy pequeño"/>
    <s v="Unidad muy pequeña"/>
    <s v="No"/>
    <s v=""/>
    <s v=""/>
    <n v="1207977"/>
    <m/>
    <n v="1207977"/>
    <x v="0"/>
    <x v="0"/>
    <s v=""/>
    <s v=""/>
    <s v=""/>
    <s v=""/>
    <x v="0"/>
  </r>
  <r>
    <n v="11135"/>
    <x v="0"/>
    <n v="0.75"/>
    <s v="Si"/>
    <s v="No"/>
    <m/>
    <x v="0"/>
    <x v="0"/>
    <x v="2"/>
    <d v="2011-01-01T00:00:00"/>
    <n v="15"/>
    <x v="3"/>
    <d v="2011-01-01T00:00:00"/>
    <n v="15"/>
    <s v="10-20 años"/>
    <d v="2000-01-01T00:00:00"/>
    <n v="26"/>
    <x v="0"/>
    <x v="0"/>
    <m/>
    <n v="1"/>
    <n v="1"/>
    <n v="1"/>
    <n v="1"/>
    <m/>
    <m/>
    <m/>
    <m/>
    <m/>
    <m/>
    <m/>
    <m/>
    <m/>
    <m/>
    <m/>
    <m/>
    <m/>
    <m/>
    <m/>
    <m/>
    <m/>
    <m/>
    <m/>
    <m/>
    <m/>
    <m/>
    <m/>
    <m/>
    <m/>
    <m/>
    <m/>
    <m/>
    <m/>
    <m/>
    <m/>
    <m/>
    <m/>
    <m/>
    <m/>
    <m/>
    <m/>
    <m/>
    <m/>
    <m/>
    <m/>
    <m/>
    <m/>
    <m/>
    <m/>
    <n v="4"/>
    <x v="0"/>
    <s v="Activo"/>
    <s v="Muy pequeño"/>
    <s v="Sucursal en línea"/>
    <s v="No"/>
    <s v=""/>
    <s v=""/>
    <n v="1839283"/>
    <m/>
    <n v="1839283"/>
    <x v="0"/>
    <x v="0"/>
    <s v=""/>
    <s v=""/>
    <s v=""/>
    <s v=""/>
    <x v="0"/>
  </r>
  <r>
    <n v="11136"/>
    <x v="4"/>
    <n v="1"/>
    <s v="No"/>
    <s v="No"/>
    <m/>
    <x v="0"/>
    <x v="0"/>
    <x v="2"/>
    <d v="2010-01-01T00:00:00"/>
    <n v="16"/>
    <x v="3"/>
    <d v="2010-01-01T00:00:00"/>
    <n v="16"/>
    <s v="10-20 años"/>
    <d v="1995-01-01T00:00:00"/>
    <n v="31"/>
    <x v="0"/>
    <x v="7"/>
    <m/>
    <m/>
    <n v="1"/>
    <m/>
    <n v="1"/>
    <m/>
    <n v="1"/>
    <m/>
    <m/>
    <m/>
    <m/>
    <m/>
    <m/>
    <m/>
    <m/>
    <m/>
    <m/>
    <m/>
    <m/>
    <m/>
    <m/>
    <m/>
    <m/>
    <m/>
    <m/>
    <m/>
    <m/>
    <m/>
    <m/>
    <m/>
    <m/>
    <m/>
    <m/>
    <m/>
    <m/>
    <m/>
    <m/>
    <m/>
    <m/>
    <m/>
    <m/>
    <m/>
    <m/>
    <m/>
    <m/>
    <m/>
    <m/>
    <m/>
    <m/>
    <m/>
    <n v="3"/>
    <x v="0"/>
    <s v="Activo"/>
    <s v="Muy pequeño"/>
    <s v="Sucursal en línea"/>
    <s v="No"/>
    <s v=""/>
    <s v=""/>
    <n v="772327"/>
    <m/>
    <n v="772327"/>
    <x v="0"/>
    <x v="0"/>
    <s v=""/>
    <s v=""/>
    <s v=""/>
    <s v=""/>
    <x v="0"/>
  </r>
  <r>
    <n v="11137"/>
    <x v="5"/>
    <n v="0"/>
    <s v="Si"/>
    <s v="Si"/>
    <n v="0.15"/>
    <x v="1"/>
    <x v="0"/>
    <x v="0"/>
    <d v="2009-01-01T00:00:00"/>
    <n v="17"/>
    <x v="3"/>
    <d v="2009-01-01T00:00:00"/>
    <n v="17"/>
    <s v="10-20 años"/>
    <d v="1990-01-01T00:00:00"/>
    <n v="36"/>
    <x v="1"/>
    <x v="0"/>
    <m/>
    <n v="1"/>
    <m/>
    <n v="1"/>
    <m/>
    <n v="1"/>
    <m/>
    <m/>
    <m/>
    <m/>
    <m/>
    <m/>
    <m/>
    <m/>
    <m/>
    <m/>
    <m/>
    <m/>
    <m/>
    <m/>
    <m/>
    <m/>
    <m/>
    <m/>
    <m/>
    <m/>
    <m/>
    <m/>
    <m/>
    <m/>
    <m/>
    <m/>
    <m/>
    <m/>
    <m/>
    <m/>
    <m/>
    <m/>
    <m/>
    <m/>
    <m/>
    <m/>
    <m/>
    <m/>
    <m/>
    <m/>
    <m/>
    <m/>
    <m/>
    <m/>
    <n v="3"/>
    <x v="0"/>
    <s v="Activo"/>
    <s v="Pequeño"/>
    <s v="Asesor de clientes empresariales"/>
    <s v="No"/>
    <s v=""/>
    <s v=""/>
    <n v="924656"/>
    <m/>
    <n v="924656"/>
    <x v="0"/>
    <x v="0"/>
    <s v=""/>
    <s v=""/>
    <s v=""/>
    <s v=""/>
    <x v="0"/>
  </r>
  <r>
    <n v="11138"/>
    <x v="0"/>
    <n v="0.4"/>
    <s v="No"/>
    <s v="Si"/>
    <n v="0.5"/>
    <x v="1"/>
    <x v="0"/>
    <x v="2"/>
    <d v="2008-01-01T00:00:00"/>
    <n v="18"/>
    <x v="3"/>
    <d v="2008-01-01T00:00:00"/>
    <n v="18"/>
    <s v="10-20 años"/>
    <d v="1985-01-01T00:00:00"/>
    <n v="41"/>
    <x v="1"/>
    <x v="0"/>
    <m/>
    <m/>
    <n v="1"/>
    <m/>
    <n v="1"/>
    <m/>
    <n v="1"/>
    <m/>
    <m/>
    <m/>
    <m/>
    <m/>
    <m/>
    <m/>
    <m/>
    <m/>
    <m/>
    <m/>
    <m/>
    <m/>
    <m/>
    <m/>
    <m/>
    <m/>
    <m/>
    <m/>
    <m/>
    <m/>
    <m/>
    <m/>
    <m/>
    <m/>
    <m/>
    <m/>
    <m/>
    <m/>
    <m/>
    <m/>
    <m/>
    <m/>
    <m/>
    <m/>
    <m/>
    <m/>
    <m/>
    <m/>
    <m/>
    <m/>
    <m/>
    <m/>
    <n v="3"/>
    <x v="0"/>
    <s v="Activo"/>
    <s v="Muy pequeño"/>
    <s v="Unidad muy pequeña"/>
    <s v="No"/>
    <s v=""/>
    <s v=""/>
    <n v="1043383"/>
    <m/>
    <n v="1043383"/>
    <x v="0"/>
    <x v="0"/>
    <s v=""/>
    <s v=""/>
    <s v=""/>
    <s v=""/>
    <x v="0"/>
  </r>
  <r>
    <n v="11139"/>
    <x v="3"/>
    <n v="0.15"/>
    <s v="Si"/>
    <s v="No"/>
    <m/>
    <x v="1"/>
    <x v="1"/>
    <x v="3"/>
    <d v="2007-01-01T00:00:00"/>
    <n v="19"/>
    <x v="3"/>
    <d v="2007-01-01T00:00:00"/>
    <n v="19"/>
    <s v="10-20 años"/>
    <d v="1980-01-01T00:00:00"/>
    <n v="46"/>
    <x v="2"/>
    <x v="0"/>
    <n v="1"/>
    <n v="1"/>
    <n v="1"/>
    <n v="1"/>
    <n v="1"/>
    <n v="1"/>
    <n v="1"/>
    <m/>
    <m/>
    <m/>
    <m/>
    <m/>
    <m/>
    <m/>
    <m/>
    <m/>
    <m/>
    <m/>
    <m/>
    <m/>
    <m/>
    <m/>
    <m/>
    <m/>
    <m/>
    <m/>
    <m/>
    <m/>
    <m/>
    <m/>
    <m/>
    <m/>
    <m/>
    <m/>
    <m/>
    <m/>
    <m/>
    <m/>
    <m/>
    <m/>
    <m/>
    <m/>
    <m/>
    <m/>
    <m/>
    <m/>
    <m/>
    <m/>
    <m/>
    <m/>
    <n v="7"/>
    <x v="1"/>
    <s v="Activo"/>
    <s v="Muy pequeño"/>
    <s v="Unidad muy pequeña"/>
    <s v="No"/>
    <n v="1679067"/>
    <s v="750k-5 mil"/>
    <n v="1207331"/>
    <m/>
    <n v="1207331"/>
    <x v="1"/>
    <x v="2"/>
    <n v="2"/>
    <n v="839533.5"/>
    <n v="1.3907263211165786"/>
    <s v="1-5x"/>
    <x v="1"/>
  </r>
  <r>
    <n v="11140"/>
    <x v="3"/>
    <n v="0.2"/>
    <s v="No"/>
    <s v="No"/>
    <m/>
    <x v="1"/>
    <x v="0"/>
    <x v="2"/>
    <d v="2006-01-01T00:00:00"/>
    <n v="20"/>
    <x v="4"/>
    <d v="2006-01-01T00:00:00"/>
    <n v="20"/>
    <s v="&gt;20 años"/>
    <d v="1975-01-01T00:00:00"/>
    <n v="51"/>
    <x v="2"/>
    <x v="7"/>
    <n v="1"/>
    <m/>
    <n v="1"/>
    <m/>
    <n v="1"/>
    <m/>
    <n v="1"/>
    <m/>
    <m/>
    <m/>
    <m/>
    <m/>
    <m/>
    <m/>
    <m/>
    <m/>
    <m/>
    <m/>
    <m/>
    <m/>
    <m/>
    <m/>
    <m/>
    <m/>
    <m/>
    <m/>
    <m/>
    <m/>
    <m/>
    <m/>
    <m/>
    <m/>
    <m/>
    <m/>
    <m/>
    <m/>
    <m/>
    <m/>
    <m/>
    <m/>
    <m/>
    <m/>
    <m/>
    <m/>
    <m/>
    <m/>
    <m/>
    <m/>
    <m/>
    <m/>
    <n v="4"/>
    <x v="1"/>
    <s v="Activo"/>
    <s v="Muy pequeño"/>
    <s v="Unidad muy pequeña"/>
    <s v="No"/>
    <n v="1016284"/>
    <s v="750k-5 mil"/>
    <n v="1795742"/>
    <m/>
    <n v="1795742"/>
    <x v="1"/>
    <x v="1"/>
    <n v="7"/>
    <n v="145183.42857142858"/>
    <n v="0.56594098706829821"/>
    <s v="1x"/>
    <x v="0"/>
  </r>
  <r>
    <n v="11141"/>
    <x v="0"/>
    <n v="0.3"/>
    <s v="Si"/>
    <s v="Si"/>
    <n v="0.15"/>
    <x v="1"/>
    <x v="2"/>
    <x v="2"/>
    <d v="2005-01-01T00:00:00"/>
    <n v="21"/>
    <x v="4"/>
    <d v="2005-01-01T00:00:00"/>
    <n v="21"/>
    <s v="&gt;20 años"/>
    <d v="1970-01-01T00:00:00"/>
    <n v="56"/>
    <x v="3"/>
    <x v="3"/>
    <n v="1"/>
    <n v="1"/>
    <n v="1"/>
    <n v="1"/>
    <n v="1"/>
    <m/>
    <m/>
    <m/>
    <m/>
    <m/>
    <m/>
    <m/>
    <m/>
    <m/>
    <m/>
    <m/>
    <m/>
    <m/>
    <m/>
    <m/>
    <m/>
    <m/>
    <m/>
    <m/>
    <m/>
    <m/>
    <m/>
    <m/>
    <m/>
    <m/>
    <m/>
    <m/>
    <m/>
    <m/>
    <m/>
    <m/>
    <m/>
    <m/>
    <m/>
    <m/>
    <m/>
    <m/>
    <m/>
    <m/>
    <m/>
    <m/>
    <m/>
    <m/>
    <m/>
    <m/>
    <n v="5"/>
    <x v="1"/>
    <s v="Activo"/>
    <s v="Muy pequeño"/>
    <s v="Unidad muy pequeña"/>
    <s v="No"/>
    <n v="4666283"/>
    <s v="750k-5 mil"/>
    <n v="1832095"/>
    <m/>
    <n v="1832095"/>
    <x v="2"/>
    <x v="2"/>
    <n v="5"/>
    <n v="933256.6"/>
    <n v="2.5469656322406862"/>
    <s v="1-5x"/>
    <x v="1"/>
  </r>
  <r>
    <n v="11142"/>
    <x v="2"/>
    <n v="0.4"/>
    <s v="No"/>
    <s v="Si"/>
    <n v="0.3"/>
    <x v="1"/>
    <x v="0"/>
    <x v="0"/>
    <d v="2004-01-01T00:00:00"/>
    <n v="22"/>
    <x v="4"/>
    <d v="2004-01-01T00:00:00"/>
    <n v="22"/>
    <s v="&gt;20 años"/>
    <d v="1965-01-01T00:00:00"/>
    <n v="61"/>
    <x v="3"/>
    <x v="0"/>
    <m/>
    <m/>
    <n v="1"/>
    <m/>
    <n v="1"/>
    <m/>
    <n v="1"/>
    <m/>
    <m/>
    <m/>
    <m/>
    <m/>
    <m/>
    <m/>
    <m/>
    <m/>
    <m/>
    <m/>
    <m/>
    <m/>
    <m/>
    <m/>
    <m/>
    <m/>
    <m/>
    <m/>
    <m/>
    <m/>
    <m/>
    <m/>
    <m/>
    <m/>
    <m/>
    <m/>
    <m/>
    <m/>
    <m/>
    <m/>
    <m/>
    <m/>
    <m/>
    <m/>
    <m/>
    <m/>
    <m/>
    <m/>
    <m/>
    <m/>
    <m/>
    <m/>
    <n v="3"/>
    <x v="0"/>
    <s v="Activo"/>
    <s v="Pequeño"/>
    <s v="Asesor de clientes empresariales"/>
    <s v="No"/>
    <s v=""/>
    <s v=""/>
    <n v="1068838"/>
    <m/>
    <n v="1068838"/>
    <x v="0"/>
    <x v="0"/>
    <s v=""/>
    <s v=""/>
    <s v=""/>
    <s v=""/>
    <x v="0"/>
  </r>
  <r>
    <n v="11143"/>
    <x v="3"/>
    <n v="0.5"/>
    <s v="Si"/>
    <s v="No"/>
    <m/>
    <x v="0"/>
    <x v="0"/>
    <x v="2"/>
    <d v="2003-01-01T00:00:00"/>
    <n v="23"/>
    <x v="4"/>
    <d v="2003-01-01T00:00:00"/>
    <n v="23"/>
    <s v="&gt;20 años"/>
    <d v="2000-01-01T00:00:00"/>
    <n v="26"/>
    <x v="0"/>
    <x v="0"/>
    <m/>
    <n v="1"/>
    <m/>
    <n v="1"/>
    <m/>
    <n v="1"/>
    <m/>
    <m/>
    <m/>
    <m/>
    <m/>
    <m/>
    <m/>
    <m/>
    <m/>
    <m/>
    <m/>
    <m/>
    <m/>
    <m/>
    <m/>
    <m/>
    <m/>
    <m/>
    <m/>
    <m/>
    <m/>
    <m/>
    <m/>
    <m/>
    <m/>
    <m/>
    <m/>
    <m/>
    <m/>
    <m/>
    <m/>
    <m/>
    <m/>
    <m/>
    <m/>
    <m/>
    <m/>
    <m/>
    <m/>
    <m/>
    <m/>
    <m/>
    <m/>
    <m/>
    <n v="3"/>
    <x v="0"/>
    <s v="Activo"/>
    <s v="Muy pequeño"/>
    <s v="Sucursal en línea"/>
    <s v="No"/>
    <s v=""/>
    <s v=""/>
    <n v="492890"/>
    <m/>
    <n v="492890"/>
    <x v="0"/>
    <x v="0"/>
    <s v=""/>
    <s v=""/>
    <s v=""/>
    <s v=""/>
    <x v="0"/>
  </r>
  <r>
    <n v="11144"/>
    <x v="7"/>
    <n v="0.6"/>
    <s v="No"/>
    <s v="No"/>
    <m/>
    <x v="0"/>
    <x v="0"/>
    <x v="0"/>
    <d v="2002-01-01T00:00:00"/>
    <n v="24"/>
    <x v="4"/>
    <d v="2002-01-01T00:00:00"/>
    <n v="24"/>
    <s v="&gt;20 años"/>
    <d v="1995-01-01T00:00:00"/>
    <n v="31"/>
    <x v="0"/>
    <x v="8"/>
    <m/>
    <m/>
    <n v="1"/>
    <m/>
    <n v="1"/>
    <m/>
    <n v="1"/>
    <m/>
    <m/>
    <m/>
    <m/>
    <m/>
    <m/>
    <m/>
    <m/>
    <m/>
    <m/>
    <m/>
    <m/>
    <m/>
    <m/>
    <m/>
    <m/>
    <m/>
    <m/>
    <m/>
    <m/>
    <m/>
    <m/>
    <m/>
    <m/>
    <m/>
    <m/>
    <m/>
    <m/>
    <m/>
    <m/>
    <m/>
    <m/>
    <m/>
    <m/>
    <m/>
    <m/>
    <m/>
    <m/>
    <m/>
    <m/>
    <m/>
    <m/>
    <m/>
    <n v="3"/>
    <x v="0"/>
    <s v="Activo"/>
    <s v="Muy pequeño"/>
    <s v="Sucursal en línea"/>
    <s v="No"/>
    <s v=""/>
    <s v=""/>
    <n v="1508413"/>
    <m/>
    <n v="1508413"/>
    <x v="0"/>
    <x v="0"/>
    <s v=""/>
    <s v=""/>
    <s v=""/>
    <s v=""/>
    <x v="0"/>
  </r>
  <r>
    <n v="11145"/>
    <x v="0"/>
    <n v="0.7"/>
    <s v="Si"/>
    <s v="Si"/>
    <n v="0.4"/>
    <x v="0"/>
    <x v="0"/>
    <x v="2"/>
    <d v="2001-01-01T00:00:00"/>
    <n v="25"/>
    <x v="4"/>
    <d v="2001-01-01T00:00:00"/>
    <n v="25"/>
    <s v="&gt;20 años"/>
    <d v="1990-01-01T00:00:00"/>
    <n v="36"/>
    <x v="1"/>
    <x v="0"/>
    <m/>
    <n v="1"/>
    <n v="1"/>
    <n v="1"/>
    <n v="1"/>
    <n v="1"/>
    <n v="1"/>
    <m/>
    <m/>
    <m/>
    <m/>
    <m/>
    <m/>
    <m/>
    <m/>
    <m/>
    <m/>
    <m/>
    <m/>
    <m/>
    <m/>
    <m/>
    <m/>
    <m/>
    <m/>
    <m/>
    <m/>
    <m/>
    <m/>
    <m/>
    <m/>
    <m/>
    <m/>
    <m/>
    <m/>
    <m/>
    <m/>
    <m/>
    <m/>
    <m/>
    <m/>
    <m/>
    <m/>
    <m/>
    <m/>
    <m/>
    <m/>
    <m/>
    <m/>
    <m/>
    <n v="6"/>
    <x v="0"/>
    <s v="Activo"/>
    <s v="Muy pequeño"/>
    <s v="Unidad muy pequeña"/>
    <s v="No"/>
    <s v=""/>
    <s v=""/>
    <n v="455614"/>
    <m/>
    <n v="455614"/>
    <x v="0"/>
    <x v="0"/>
    <s v=""/>
    <s v=""/>
    <s v=""/>
    <s v=""/>
    <x v="0"/>
  </r>
  <r>
    <n v="11146"/>
    <x v="2"/>
    <n v="0.8"/>
    <s v="No"/>
    <s v="Si"/>
    <n v="0.75"/>
    <x v="0"/>
    <x v="0"/>
    <x v="2"/>
    <d v="2000-01-01T00:00:00"/>
    <n v="26"/>
    <x v="4"/>
    <d v="2000-01-01T00:00:00"/>
    <n v="26"/>
    <s v="&gt;20 años"/>
    <d v="1985-01-01T00:00:00"/>
    <n v="41"/>
    <x v="1"/>
    <x v="7"/>
    <m/>
    <m/>
    <n v="1"/>
    <m/>
    <n v="1"/>
    <m/>
    <n v="1"/>
    <m/>
    <m/>
    <m/>
    <m/>
    <m/>
    <m/>
    <m/>
    <m/>
    <m/>
    <m/>
    <m/>
    <m/>
    <m/>
    <m/>
    <m/>
    <m/>
    <m/>
    <m/>
    <m/>
    <m/>
    <m/>
    <m/>
    <m/>
    <m/>
    <m/>
    <m/>
    <m/>
    <m/>
    <m/>
    <m/>
    <m/>
    <m/>
    <m/>
    <m/>
    <m/>
    <m/>
    <m/>
    <m/>
    <m/>
    <m/>
    <m/>
    <m/>
    <m/>
    <n v="3"/>
    <x v="0"/>
    <s v="Activo"/>
    <s v="Muy pequeño"/>
    <s v="Unidad muy pequeña"/>
    <s v="No"/>
    <s v=""/>
    <s v=""/>
    <n v="1934690"/>
    <m/>
    <n v="1934690"/>
    <x v="0"/>
    <x v="0"/>
    <s v=""/>
    <s v=""/>
    <s v=""/>
    <s v=""/>
    <x v="0"/>
  </r>
  <r>
    <n v="11147"/>
    <x v="0"/>
    <n v="0.75"/>
    <s v="Si"/>
    <s v="No"/>
    <m/>
    <x v="0"/>
    <x v="0"/>
    <x v="0"/>
    <d v="1999-01-01T00:00:00"/>
    <n v="27"/>
    <x v="4"/>
    <d v="1999-01-01T00:00:00"/>
    <n v="27"/>
    <s v="&gt;20 años"/>
    <d v="1980-01-01T00:00:00"/>
    <n v="46"/>
    <x v="2"/>
    <x v="9"/>
    <m/>
    <n v="1"/>
    <n v="1"/>
    <n v="1"/>
    <n v="1"/>
    <m/>
    <m/>
    <m/>
    <m/>
    <m/>
    <m/>
    <m/>
    <m/>
    <m/>
    <m/>
    <m/>
    <m/>
    <m/>
    <m/>
    <m/>
    <m/>
    <m/>
    <m/>
    <m/>
    <m/>
    <m/>
    <m/>
    <m/>
    <m/>
    <m/>
    <m/>
    <m/>
    <m/>
    <m/>
    <m/>
    <m/>
    <m/>
    <m/>
    <m/>
    <m/>
    <m/>
    <m/>
    <m/>
    <m/>
    <m/>
    <m/>
    <m/>
    <m/>
    <m/>
    <m/>
    <n v="4"/>
    <x v="0"/>
    <s v="Activo"/>
    <s v="Muy pequeño"/>
    <s v="Sucursal en línea"/>
    <s v="No"/>
    <s v=""/>
    <s v=""/>
    <n v="316686"/>
    <m/>
    <n v="316686"/>
    <x v="0"/>
    <x v="0"/>
    <s v=""/>
    <s v=""/>
    <s v=""/>
    <s v=""/>
    <x v="0"/>
  </r>
  <r>
    <n v="11148"/>
    <x v="0"/>
    <n v="1"/>
    <s v="No"/>
    <s v="No"/>
    <m/>
    <x v="0"/>
    <x v="0"/>
    <x v="0"/>
    <d v="2025-01-01T00:00:00"/>
    <n v="1"/>
    <x v="0"/>
    <d v="2025-01-01T00:00:00"/>
    <n v="1"/>
    <s v="1-3 años"/>
    <d v="1975-01-01T00:00:00"/>
    <n v="51"/>
    <x v="2"/>
    <x v="3"/>
    <m/>
    <m/>
    <n v="1"/>
    <m/>
    <n v="1"/>
    <m/>
    <n v="1"/>
    <m/>
    <m/>
    <m/>
    <m/>
    <m/>
    <m/>
    <m/>
    <m/>
    <m/>
    <m/>
    <m/>
    <m/>
    <m/>
    <m/>
    <m/>
    <m/>
    <m/>
    <m/>
    <m/>
    <m/>
    <m/>
    <m/>
    <m/>
    <m/>
    <m/>
    <m/>
    <m/>
    <m/>
    <m/>
    <m/>
    <m/>
    <m/>
    <m/>
    <m/>
    <m/>
    <m/>
    <m/>
    <m/>
    <m/>
    <m/>
    <m/>
    <m/>
    <m/>
    <n v="3"/>
    <x v="0"/>
    <s v="Activo"/>
    <s v="Mediano"/>
    <s v="Asesor de clientes empresariales"/>
    <s v="No"/>
    <s v=""/>
    <s v=""/>
    <n v="976882"/>
    <m/>
    <n v="976882"/>
    <x v="0"/>
    <x v="0"/>
    <s v=""/>
    <s v=""/>
    <s v=""/>
    <s v=""/>
    <x v="0"/>
  </r>
  <r>
    <n v="11149"/>
    <x v="0"/>
    <n v="0"/>
    <s v="Si"/>
    <s v="Si"/>
    <n v="0.15"/>
    <x v="1"/>
    <x v="0"/>
    <x v="2"/>
    <d v="2025-01-01T00:00:00"/>
    <n v="1"/>
    <x v="0"/>
    <d v="2025-01-01T00:00:00"/>
    <n v="1"/>
    <s v="1-3 años"/>
    <d v="1970-01-01T00:00:00"/>
    <n v="56"/>
    <x v="3"/>
    <x v="3"/>
    <m/>
    <n v="1"/>
    <m/>
    <n v="1"/>
    <m/>
    <n v="1"/>
    <m/>
    <m/>
    <m/>
    <m/>
    <m/>
    <m/>
    <m/>
    <m/>
    <m/>
    <m/>
    <m/>
    <m/>
    <m/>
    <m/>
    <m/>
    <m/>
    <m/>
    <m/>
    <m/>
    <m/>
    <m/>
    <m/>
    <m/>
    <m/>
    <m/>
    <m/>
    <m/>
    <m/>
    <m/>
    <m/>
    <m/>
    <m/>
    <m/>
    <m/>
    <m/>
    <m/>
    <m/>
    <m/>
    <m/>
    <m/>
    <m/>
    <m/>
    <m/>
    <m/>
    <n v="3"/>
    <x v="0"/>
    <s v="Activo"/>
    <s v="Muy pequeño"/>
    <s v="Unidad muy pequeña"/>
    <s v="No"/>
    <s v=""/>
    <s v=""/>
    <n v="424876"/>
    <m/>
    <n v="424876"/>
    <x v="0"/>
    <x v="0"/>
    <s v=""/>
    <s v=""/>
    <s v=""/>
    <s v=""/>
    <x v="0"/>
  </r>
  <r>
    <n v="11150"/>
    <x v="0"/>
    <n v="0.4"/>
    <s v="No"/>
    <s v="Si"/>
    <n v="0.5"/>
    <x v="1"/>
    <x v="2"/>
    <x v="3"/>
    <d v="2024-06-30T00:00:00"/>
    <n v="2"/>
    <x v="0"/>
    <d v="2024-06-30T00:00:00"/>
    <n v="2"/>
    <s v="1-3 años"/>
    <d v="1965-01-01T00:00:00"/>
    <n v="61"/>
    <x v="3"/>
    <x v="0"/>
    <n v="1"/>
    <m/>
    <n v="1"/>
    <m/>
    <n v="1"/>
    <m/>
    <n v="1"/>
    <m/>
    <m/>
    <m/>
    <m/>
    <m/>
    <m/>
    <m/>
    <m/>
    <m/>
    <m/>
    <m/>
    <m/>
    <m/>
    <m/>
    <m/>
    <m/>
    <m/>
    <m/>
    <m/>
    <m/>
    <m/>
    <m/>
    <m/>
    <m/>
    <m/>
    <m/>
    <m/>
    <m/>
    <m/>
    <m/>
    <m/>
    <m/>
    <m/>
    <m/>
    <m/>
    <m/>
    <m/>
    <m/>
    <m/>
    <m/>
    <m/>
    <m/>
    <m/>
    <n v="4"/>
    <x v="1"/>
    <s v="Activo"/>
    <s v="Pequeño"/>
    <s v="Asesor de clientes empresariales"/>
    <s v="No"/>
    <n v="3517039"/>
    <s v="750k-5 mil"/>
    <n v="813599"/>
    <m/>
    <n v="813599"/>
    <x v="2"/>
    <x v="1"/>
    <n v="8"/>
    <n v="439629.875"/>
    <n v="4.3228162768144998"/>
    <s v="1-5x"/>
    <x v="1"/>
  </r>
  <r>
    <n v="11151"/>
    <x v="7"/>
    <n v="0.15"/>
    <s v="Si"/>
    <s v="No"/>
    <m/>
    <x v="1"/>
    <x v="2"/>
    <x v="2"/>
    <d v="2024-01-01T00:00:00"/>
    <n v="2"/>
    <x v="0"/>
    <d v="2024-01-01T00:00:00"/>
    <n v="2"/>
    <s v="1-3 años"/>
    <d v="2000-01-01T00:00:00"/>
    <n v="26"/>
    <x v="0"/>
    <x v="0"/>
    <n v="1"/>
    <n v="1"/>
    <n v="1"/>
    <n v="1"/>
    <n v="1"/>
    <n v="1"/>
    <n v="1"/>
    <m/>
    <m/>
    <m/>
    <m/>
    <m/>
    <m/>
    <m/>
    <m/>
    <m/>
    <m/>
    <m/>
    <m/>
    <m/>
    <m/>
    <m/>
    <m/>
    <m/>
    <m/>
    <m/>
    <m/>
    <m/>
    <m/>
    <m/>
    <m/>
    <m/>
    <m/>
    <m/>
    <m/>
    <m/>
    <m/>
    <m/>
    <m/>
    <m/>
    <m/>
    <m/>
    <m/>
    <m/>
    <m/>
    <m/>
    <m/>
    <m/>
    <m/>
    <m/>
    <n v="7"/>
    <x v="1"/>
    <s v="Activo"/>
    <s v="Muy pequeño"/>
    <s v="Unidad muy pequeña"/>
    <s v="No"/>
    <n v="1306540"/>
    <s v="750k-5 mil"/>
    <n v="965396"/>
    <m/>
    <n v="965396"/>
    <x v="1"/>
    <x v="2"/>
    <n v="9"/>
    <n v="145171.11111111112"/>
    <n v="1.3533720877235871"/>
    <s v="1-5x"/>
    <x v="1"/>
  </r>
  <r>
    <n v="11152"/>
    <x v="3"/>
    <n v="0.2"/>
    <s v="No"/>
    <s v="No"/>
    <m/>
    <x v="1"/>
    <x v="0"/>
    <x v="2"/>
    <d v="2023-06-30T00:00:00"/>
    <n v="3"/>
    <x v="1"/>
    <d v="2023-06-30T00:00:00"/>
    <n v="3"/>
    <s v="3-5 años"/>
    <d v="1995-01-01T00:00:00"/>
    <n v="31"/>
    <x v="0"/>
    <x v="7"/>
    <m/>
    <m/>
    <n v="1"/>
    <m/>
    <n v="1"/>
    <m/>
    <n v="1"/>
    <m/>
    <m/>
    <m/>
    <m/>
    <m/>
    <m/>
    <m/>
    <m/>
    <m/>
    <m/>
    <m/>
    <m/>
    <m/>
    <m/>
    <m/>
    <m/>
    <m/>
    <m/>
    <m/>
    <m/>
    <m/>
    <m/>
    <m/>
    <m/>
    <m/>
    <m/>
    <m/>
    <m/>
    <m/>
    <m/>
    <m/>
    <m/>
    <m/>
    <m/>
    <m/>
    <m/>
    <m/>
    <m/>
    <m/>
    <m/>
    <m/>
    <m/>
    <m/>
    <n v="3"/>
    <x v="0"/>
    <s v="Activo"/>
    <s v="Muy pequeño"/>
    <s v="Unidad muy pequeña"/>
    <s v="No"/>
    <s v=""/>
    <s v=""/>
    <n v="751836"/>
    <m/>
    <n v="751836"/>
    <x v="0"/>
    <x v="0"/>
    <s v=""/>
    <s v=""/>
    <s v=""/>
    <s v=""/>
    <x v="0"/>
  </r>
  <r>
    <n v="11153"/>
    <x v="0"/>
    <n v="0.3"/>
    <s v="Si"/>
    <s v="Si"/>
    <n v="0.15"/>
    <x v="1"/>
    <x v="0"/>
    <x v="2"/>
    <d v="2023-01-01T00:00:00"/>
    <n v="3"/>
    <x v="1"/>
    <d v="2023-01-01T00:00:00"/>
    <n v="3"/>
    <s v="3-5 años"/>
    <d v="1990-01-01T00:00:00"/>
    <n v="36"/>
    <x v="1"/>
    <x v="0"/>
    <m/>
    <n v="1"/>
    <n v="1"/>
    <n v="1"/>
    <n v="1"/>
    <m/>
    <m/>
    <m/>
    <m/>
    <m/>
    <m/>
    <m/>
    <m/>
    <m/>
    <m/>
    <m/>
    <m/>
    <m/>
    <m/>
    <m/>
    <m/>
    <m/>
    <m/>
    <m/>
    <m/>
    <m/>
    <m/>
    <m/>
    <m/>
    <m/>
    <m/>
    <m/>
    <m/>
    <m/>
    <m/>
    <m/>
    <m/>
    <m/>
    <m/>
    <m/>
    <m/>
    <m/>
    <m/>
    <m/>
    <m/>
    <m/>
    <m/>
    <m/>
    <m/>
    <m/>
    <n v="4"/>
    <x v="0"/>
    <s v="Activo"/>
    <s v="Muy pequeño"/>
    <s v="Unidad muy pequeña"/>
    <s v="No"/>
    <s v=""/>
    <s v=""/>
    <n v="70881"/>
    <m/>
    <n v="70881"/>
    <x v="0"/>
    <x v="0"/>
    <s v=""/>
    <s v=""/>
    <s v=""/>
    <s v=""/>
    <x v="0"/>
  </r>
  <r>
    <n v="11154"/>
    <x v="8"/>
    <n v="0.4"/>
    <s v="No"/>
    <s v="Si"/>
    <n v="0.3"/>
    <x v="1"/>
    <x v="0"/>
    <x v="0"/>
    <d v="2022-06-30T00:00:00"/>
    <n v="4"/>
    <x v="1"/>
    <d v="2022-06-30T00:00:00"/>
    <n v="4"/>
    <s v="3-5 años"/>
    <d v="1985-01-01T00:00:00"/>
    <n v="41"/>
    <x v="1"/>
    <x v="1"/>
    <m/>
    <m/>
    <n v="1"/>
    <m/>
    <n v="1"/>
    <m/>
    <n v="1"/>
    <m/>
    <m/>
    <m/>
    <m/>
    <m/>
    <m/>
    <m/>
    <m/>
    <m/>
    <m/>
    <m/>
    <m/>
    <m/>
    <m/>
    <m/>
    <m/>
    <m/>
    <m/>
    <m/>
    <m/>
    <m/>
    <m/>
    <m/>
    <m/>
    <m/>
    <m/>
    <m/>
    <m/>
    <m/>
    <m/>
    <m/>
    <m/>
    <m/>
    <m/>
    <m/>
    <m/>
    <m/>
    <m/>
    <m/>
    <m/>
    <m/>
    <m/>
    <m/>
    <n v="3"/>
    <x v="0"/>
    <s v="Activo"/>
    <s v="Mediano"/>
    <s v="Sin distribución"/>
    <s v="No"/>
    <s v=""/>
    <s v=""/>
    <n v="858482"/>
    <m/>
    <n v="858482"/>
    <x v="0"/>
    <x v="0"/>
    <s v=""/>
    <s v=""/>
    <s v=""/>
    <s v=""/>
    <x v="0"/>
  </r>
  <r>
    <n v="11155"/>
    <x v="6"/>
    <n v="0.5"/>
    <s v="Si"/>
    <s v="No"/>
    <m/>
    <x v="0"/>
    <x v="0"/>
    <x v="2"/>
    <d v="2022-01-01T00:00:00"/>
    <n v="4"/>
    <x v="1"/>
    <d v="2022-01-01T00:00:00"/>
    <n v="4"/>
    <s v="3-5 años"/>
    <d v="1980-01-01T00:00:00"/>
    <n v="46"/>
    <x v="2"/>
    <x v="3"/>
    <m/>
    <n v="1"/>
    <m/>
    <n v="1"/>
    <m/>
    <n v="1"/>
    <m/>
    <m/>
    <m/>
    <m/>
    <m/>
    <m/>
    <m/>
    <m/>
    <m/>
    <m/>
    <m/>
    <m/>
    <m/>
    <m/>
    <m/>
    <m/>
    <m/>
    <m/>
    <m/>
    <m/>
    <m/>
    <m/>
    <m/>
    <m/>
    <m/>
    <m/>
    <m/>
    <m/>
    <m/>
    <m/>
    <m/>
    <m/>
    <m/>
    <m/>
    <m/>
    <m/>
    <m/>
    <m/>
    <m/>
    <m/>
    <m/>
    <m/>
    <m/>
    <m/>
    <n v="3"/>
    <x v="0"/>
    <s v="Activo"/>
    <s v="Muy pequeño"/>
    <s v="Unidad muy pequeña"/>
    <s v="No"/>
    <s v=""/>
    <s v=""/>
    <n v="775965"/>
    <m/>
    <n v="775965"/>
    <x v="0"/>
    <x v="0"/>
    <s v=""/>
    <s v=""/>
    <s v=""/>
    <s v=""/>
    <x v="0"/>
  </r>
  <r>
    <n v="11156"/>
    <x v="2"/>
    <n v="0.6"/>
    <s v="No"/>
    <s v="No"/>
    <m/>
    <x v="0"/>
    <x v="0"/>
    <x v="0"/>
    <d v="2021-06-30T00:00:00"/>
    <n v="5"/>
    <x v="2"/>
    <d v="2021-06-30T00:00:00"/>
    <n v="5"/>
    <s v="5-10 años"/>
    <d v="1975-01-01T00:00:00"/>
    <n v="51"/>
    <x v="2"/>
    <x v="0"/>
    <m/>
    <m/>
    <n v="1"/>
    <m/>
    <n v="1"/>
    <m/>
    <n v="1"/>
    <m/>
    <m/>
    <m/>
    <m/>
    <m/>
    <m/>
    <m/>
    <m/>
    <m/>
    <m/>
    <m/>
    <m/>
    <m/>
    <m/>
    <m/>
    <m/>
    <m/>
    <m/>
    <m/>
    <m/>
    <m/>
    <m/>
    <m/>
    <m/>
    <m/>
    <m/>
    <m/>
    <m/>
    <m/>
    <m/>
    <m/>
    <m/>
    <m/>
    <m/>
    <m/>
    <m/>
    <m/>
    <m/>
    <m/>
    <m/>
    <m/>
    <m/>
    <m/>
    <n v="3"/>
    <x v="0"/>
    <s v="Activo"/>
    <s v="Pequeño"/>
    <s v="Asesor de clientes empresariales"/>
    <s v="No"/>
    <s v=""/>
    <s v=""/>
    <n v="1942271"/>
    <m/>
    <n v="1942271"/>
    <x v="0"/>
    <x v="0"/>
    <s v=""/>
    <s v=""/>
    <s v=""/>
    <s v=""/>
    <x v="0"/>
  </r>
  <r>
    <n v="11157"/>
    <x v="2"/>
    <n v="0.7"/>
    <s v="Si"/>
    <s v="Si"/>
    <n v="0.4"/>
    <x v="0"/>
    <x v="0"/>
    <x v="2"/>
    <d v="2021-01-01T00:00:00"/>
    <n v="5"/>
    <x v="2"/>
    <d v="2021-01-01T00:00:00"/>
    <n v="5"/>
    <s v="5-10 años"/>
    <d v="1970-01-01T00:00:00"/>
    <n v="56"/>
    <x v="3"/>
    <x v="10"/>
    <m/>
    <n v="1"/>
    <n v="1"/>
    <n v="1"/>
    <n v="1"/>
    <n v="1"/>
    <n v="1"/>
    <m/>
    <m/>
    <m/>
    <m/>
    <m/>
    <m/>
    <m/>
    <m/>
    <m/>
    <m/>
    <m/>
    <m/>
    <m/>
    <m/>
    <m/>
    <m/>
    <m/>
    <m/>
    <m/>
    <m/>
    <m/>
    <m/>
    <m/>
    <m/>
    <m/>
    <m/>
    <m/>
    <m/>
    <m/>
    <m/>
    <m/>
    <m/>
    <m/>
    <m/>
    <m/>
    <m/>
    <m/>
    <m/>
    <m/>
    <m/>
    <m/>
    <m/>
    <m/>
    <n v="6"/>
    <x v="0"/>
    <s v="Activo"/>
    <s v="Muy pequeño"/>
    <s v="Perfil NN"/>
    <s v="No"/>
    <s v=""/>
    <s v=""/>
    <n v="188841"/>
    <m/>
    <n v="188841"/>
    <x v="0"/>
    <x v="0"/>
    <s v=""/>
    <s v=""/>
    <s v=""/>
    <s v=""/>
    <x v="0"/>
  </r>
  <r>
    <n v="11158"/>
    <x v="9"/>
    <n v="0.8"/>
    <s v="No"/>
    <s v="Si"/>
    <n v="0.75"/>
    <x v="0"/>
    <x v="0"/>
    <x v="0"/>
    <d v="2020-06-30T00:00:00"/>
    <n v="6"/>
    <x v="2"/>
    <d v="2020-06-30T00:00:00"/>
    <n v="6"/>
    <s v="5-10 años"/>
    <d v="1965-01-01T00:00:00"/>
    <n v="61"/>
    <x v="3"/>
    <x v="0"/>
    <m/>
    <m/>
    <n v="1"/>
    <m/>
    <n v="1"/>
    <m/>
    <n v="1"/>
    <m/>
    <m/>
    <m/>
    <m/>
    <m/>
    <m/>
    <m/>
    <m/>
    <m/>
    <m/>
    <m/>
    <m/>
    <m/>
    <m/>
    <m/>
    <m/>
    <m/>
    <m/>
    <m/>
    <m/>
    <m/>
    <m/>
    <m/>
    <m/>
    <m/>
    <m/>
    <m/>
    <m/>
    <m/>
    <m/>
    <m/>
    <m/>
    <m/>
    <m/>
    <m/>
    <m/>
    <m/>
    <m/>
    <m/>
    <m/>
    <m/>
    <m/>
    <m/>
    <n v="3"/>
    <x v="0"/>
    <s v="Activo"/>
    <s v="Pequeño"/>
    <s v="Asesor de clientes empresariales"/>
    <s v="No"/>
    <s v=""/>
    <s v=""/>
    <n v="1567232"/>
    <m/>
    <n v="1567232"/>
    <x v="0"/>
    <x v="0"/>
    <s v=""/>
    <s v=""/>
    <s v=""/>
    <s v=""/>
    <x v="0"/>
  </r>
  <r>
    <n v="11159"/>
    <x v="8"/>
    <n v="0.75"/>
    <s v="Si"/>
    <s v="No"/>
    <m/>
    <x v="0"/>
    <x v="0"/>
    <x v="0"/>
    <d v="2020-01-01T00:00:00"/>
    <n v="6"/>
    <x v="2"/>
    <d v="2020-01-01T00:00:00"/>
    <n v="6"/>
    <s v="5-10 años"/>
    <d v="2000-01-01T00:00:00"/>
    <n v="26"/>
    <x v="0"/>
    <x v="1"/>
    <m/>
    <n v="1"/>
    <n v="1"/>
    <n v="1"/>
    <n v="1"/>
    <m/>
    <m/>
    <m/>
    <m/>
    <m/>
    <m/>
    <m/>
    <m/>
    <m/>
    <m/>
    <m/>
    <m/>
    <m/>
    <m/>
    <m/>
    <m/>
    <m/>
    <m/>
    <m/>
    <m/>
    <m/>
    <m/>
    <m/>
    <m/>
    <m/>
    <m/>
    <m/>
    <m/>
    <m/>
    <m/>
    <m/>
    <m/>
    <m/>
    <m/>
    <m/>
    <m/>
    <m/>
    <m/>
    <m/>
    <m/>
    <m/>
    <m/>
    <m/>
    <m/>
    <m/>
    <n v="4"/>
    <x v="0"/>
    <s v="Activo"/>
    <s v="Mediano"/>
    <s v="Asesor de clientes empresariales"/>
    <s v="No"/>
    <s v=""/>
    <s v=""/>
    <n v="1259774"/>
    <m/>
    <n v="1259774"/>
    <x v="0"/>
    <x v="0"/>
    <s v=""/>
    <s v=""/>
    <s v=""/>
    <s v=""/>
    <x v="0"/>
  </r>
  <r>
    <n v="11160"/>
    <x v="0"/>
    <n v="1"/>
    <s v="No"/>
    <s v="No"/>
    <m/>
    <x v="0"/>
    <x v="0"/>
    <x v="0"/>
    <d v="2019-06-30T00:00:00"/>
    <n v="7"/>
    <x v="2"/>
    <d v="2019-06-30T00:00:00"/>
    <n v="7"/>
    <s v="5-10 años"/>
    <d v="1995-01-01T00:00:00"/>
    <n v="31"/>
    <x v="0"/>
    <x v="0"/>
    <m/>
    <m/>
    <n v="1"/>
    <m/>
    <n v="1"/>
    <m/>
    <n v="1"/>
    <m/>
    <m/>
    <m/>
    <m/>
    <m/>
    <m/>
    <m/>
    <m/>
    <m/>
    <m/>
    <m/>
    <m/>
    <m/>
    <m/>
    <m/>
    <m/>
    <m/>
    <m/>
    <m/>
    <m/>
    <m/>
    <m/>
    <m/>
    <m/>
    <m/>
    <m/>
    <m/>
    <m/>
    <m/>
    <m/>
    <m/>
    <m/>
    <m/>
    <m/>
    <m/>
    <m/>
    <m/>
    <m/>
    <m/>
    <m/>
    <m/>
    <m/>
    <m/>
    <n v="3"/>
    <x v="0"/>
    <s v="Activo"/>
    <s v="Pequeño"/>
    <s v="Asesor de clientes empresariales"/>
    <s v="No"/>
    <s v=""/>
    <s v=""/>
    <n v="1106045"/>
    <m/>
    <n v="1106045"/>
    <x v="0"/>
    <x v="0"/>
    <s v=""/>
    <s v=""/>
    <s v=""/>
    <s v=""/>
    <x v="0"/>
  </r>
  <r>
    <n v="11161"/>
    <x v="0"/>
    <n v="0"/>
    <s v="Si"/>
    <s v="Si"/>
    <n v="0.15"/>
    <x v="1"/>
    <x v="0"/>
    <x v="0"/>
    <d v="2019-01-01T00:00:00"/>
    <n v="7"/>
    <x v="2"/>
    <d v="2019-01-01T00:00:00"/>
    <n v="7"/>
    <s v="5-10 años"/>
    <d v="1990-01-01T00:00:00"/>
    <n v="36"/>
    <x v="1"/>
    <x v="3"/>
    <n v="1"/>
    <n v="1"/>
    <m/>
    <n v="1"/>
    <m/>
    <n v="1"/>
    <m/>
    <m/>
    <m/>
    <m/>
    <m/>
    <m/>
    <m/>
    <m/>
    <m/>
    <m/>
    <m/>
    <m/>
    <m/>
    <m/>
    <m/>
    <m/>
    <m/>
    <m/>
    <m/>
    <m/>
    <m/>
    <m/>
    <m/>
    <m/>
    <m/>
    <m/>
    <m/>
    <m/>
    <m/>
    <m/>
    <m/>
    <m/>
    <m/>
    <m/>
    <m/>
    <m/>
    <m/>
    <m/>
    <m/>
    <m/>
    <m/>
    <m/>
    <m/>
    <m/>
    <n v="4"/>
    <x v="1"/>
    <s v="Activo"/>
    <s v="Muy pequeño"/>
    <s v="Unidad muy pequeña"/>
    <s v="No"/>
    <n v="3073095"/>
    <s v="750k-5 mil"/>
    <n v="1938202"/>
    <m/>
    <n v="1938202"/>
    <x v="2"/>
    <x v="2"/>
    <n v="1"/>
    <n v="3073095"/>
    <n v="1.5855390717788962"/>
    <s v="1-5x"/>
    <x v="1"/>
  </r>
  <r>
    <n v="11162"/>
    <x v="0"/>
    <n v="0.4"/>
    <s v="No"/>
    <s v="Si"/>
    <n v="0.5"/>
    <x v="1"/>
    <x v="0"/>
    <x v="0"/>
    <d v="2018-06-30T00:00:00"/>
    <n v="8"/>
    <x v="2"/>
    <d v="2018-06-30T00:00:00"/>
    <n v="8"/>
    <s v="5-10 años"/>
    <d v="1985-01-01T00:00:00"/>
    <n v="41"/>
    <x v="1"/>
    <x v="3"/>
    <m/>
    <m/>
    <n v="1"/>
    <m/>
    <n v="1"/>
    <m/>
    <n v="1"/>
    <m/>
    <m/>
    <m/>
    <m/>
    <m/>
    <m/>
    <m/>
    <m/>
    <m/>
    <m/>
    <m/>
    <m/>
    <m/>
    <m/>
    <m/>
    <m/>
    <m/>
    <m/>
    <m/>
    <m/>
    <m/>
    <m/>
    <m/>
    <m/>
    <m/>
    <m/>
    <m/>
    <m/>
    <m/>
    <m/>
    <m/>
    <m/>
    <m/>
    <m/>
    <m/>
    <m/>
    <m/>
    <m/>
    <m/>
    <m/>
    <m/>
    <m/>
    <m/>
    <n v="3"/>
    <x v="0"/>
    <s v="Activo"/>
    <s v="Muy pequeño"/>
    <s v="Unidad muy pequeña"/>
    <s v="No"/>
    <s v=""/>
    <s v=""/>
    <n v="478690"/>
    <m/>
    <n v="478690"/>
    <x v="0"/>
    <x v="0"/>
    <s v=""/>
    <s v=""/>
    <s v=""/>
    <s v=""/>
    <x v="0"/>
  </r>
  <r>
    <n v="11163"/>
    <x v="7"/>
    <n v="0.15"/>
    <s v="Si"/>
    <s v="No"/>
    <m/>
    <x v="1"/>
    <x v="2"/>
    <x v="3"/>
    <d v="2018-01-01T00:00:00"/>
    <n v="8"/>
    <x v="2"/>
    <d v="2018-01-01T00:00:00"/>
    <n v="8"/>
    <s v="5-10 años"/>
    <d v="1980-01-01T00:00:00"/>
    <n v="46"/>
    <x v="2"/>
    <x v="0"/>
    <n v="1"/>
    <n v="1"/>
    <n v="1"/>
    <n v="1"/>
    <n v="1"/>
    <n v="1"/>
    <n v="1"/>
    <m/>
    <m/>
    <m/>
    <m/>
    <m/>
    <m/>
    <m/>
    <m/>
    <m/>
    <m/>
    <m/>
    <m/>
    <m/>
    <m/>
    <m/>
    <m/>
    <m/>
    <m/>
    <m/>
    <m/>
    <m/>
    <m/>
    <m/>
    <m/>
    <m/>
    <m/>
    <m/>
    <m/>
    <m/>
    <m/>
    <m/>
    <m/>
    <m/>
    <m/>
    <m/>
    <m/>
    <m/>
    <m/>
    <m/>
    <m/>
    <m/>
    <m/>
    <m/>
    <n v="7"/>
    <x v="1"/>
    <s v="Activo"/>
    <s v="Pequeño"/>
    <s v="Asesor de clientes empresariales"/>
    <s v="No"/>
    <n v="2321620"/>
    <s v="750k-5 mil"/>
    <n v="123186"/>
    <m/>
    <n v="123186"/>
    <x v="1"/>
    <x v="2"/>
    <n v="5"/>
    <n v="464324"/>
    <n v="18.846459824980112"/>
    <s v="10-20x"/>
    <x v="1"/>
  </r>
  <r>
    <n v="11164"/>
    <x v="0"/>
    <n v="0.2"/>
    <s v="No"/>
    <s v="No"/>
    <m/>
    <x v="1"/>
    <x v="2"/>
    <x v="1"/>
    <d v="2017-06-30T00:00:00"/>
    <n v="9"/>
    <x v="2"/>
    <d v="2017-06-30T00:00:00"/>
    <n v="9"/>
    <s v="5-10 años"/>
    <d v="1975-01-01T00:00:00"/>
    <n v="51"/>
    <x v="2"/>
    <x v="0"/>
    <n v="1"/>
    <m/>
    <n v="1"/>
    <m/>
    <n v="1"/>
    <m/>
    <n v="1"/>
    <m/>
    <m/>
    <m/>
    <m/>
    <m/>
    <m/>
    <m/>
    <m/>
    <m/>
    <m/>
    <m/>
    <m/>
    <m/>
    <m/>
    <m/>
    <m/>
    <m/>
    <m/>
    <m/>
    <m/>
    <m/>
    <m/>
    <m/>
    <m/>
    <m/>
    <m/>
    <m/>
    <m/>
    <m/>
    <m/>
    <m/>
    <m/>
    <m/>
    <m/>
    <m/>
    <m/>
    <m/>
    <m/>
    <m/>
    <m/>
    <m/>
    <m/>
    <m/>
    <n v="4"/>
    <x v="1"/>
    <s v="Activo"/>
    <s v="Muy pequeño"/>
    <s v="Unidad muy pequeña"/>
    <s v="No"/>
    <n v="976096"/>
    <s v="750k-5 mil"/>
    <n v="322860"/>
    <m/>
    <n v="322860"/>
    <x v="1"/>
    <x v="1"/>
    <n v="6"/>
    <n v="162682.66666666666"/>
    <n v="3.0232794400049556"/>
    <s v="1-5x"/>
    <x v="1"/>
  </r>
  <r>
    <n v="11165"/>
    <x v="0"/>
    <n v="0.3"/>
    <s v="Si"/>
    <s v="Si"/>
    <n v="0.15"/>
    <x v="1"/>
    <x v="0"/>
    <x v="0"/>
    <d v="2017-01-01T00:00:00"/>
    <n v="9"/>
    <x v="2"/>
    <d v="2017-01-01T00:00:00"/>
    <n v="9"/>
    <s v="5-10 años"/>
    <d v="1970-01-01T00:00:00"/>
    <n v="56"/>
    <x v="3"/>
    <x v="0"/>
    <m/>
    <n v="1"/>
    <n v="1"/>
    <n v="1"/>
    <n v="1"/>
    <m/>
    <m/>
    <m/>
    <m/>
    <m/>
    <m/>
    <m/>
    <m/>
    <m/>
    <m/>
    <m/>
    <m/>
    <m/>
    <m/>
    <m/>
    <m/>
    <m/>
    <m/>
    <m/>
    <m/>
    <m/>
    <m/>
    <m/>
    <m/>
    <m/>
    <m/>
    <m/>
    <m/>
    <m/>
    <m/>
    <m/>
    <m/>
    <m/>
    <m/>
    <m/>
    <m/>
    <m/>
    <m/>
    <m/>
    <m/>
    <m/>
    <m/>
    <m/>
    <m/>
    <m/>
    <n v="4"/>
    <x v="0"/>
    <s v="Activo"/>
    <s v="Pequeño"/>
    <s v="Asesor de clientes empresariales"/>
    <s v="No"/>
    <s v=""/>
    <s v=""/>
    <n v="814264"/>
    <m/>
    <n v="814264"/>
    <x v="0"/>
    <x v="0"/>
    <s v=""/>
    <s v=""/>
    <s v=""/>
    <s v=""/>
    <x v="0"/>
  </r>
  <r>
    <n v="11166"/>
    <x v="0"/>
    <n v="0.4"/>
    <s v="No"/>
    <s v="Si"/>
    <n v="0.3"/>
    <x v="1"/>
    <x v="0"/>
    <x v="0"/>
    <d v="2016-06-30T00:00:00"/>
    <n v="10"/>
    <x v="3"/>
    <d v="2016-06-30T00:00:00"/>
    <n v="10"/>
    <s v="10-20 años"/>
    <d v="1965-01-01T00:00:00"/>
    <n v="61"/>
    <x v="3"/>
    <x v="9"/>
    <m/>
    <m/>
    <n v="1"/>
    <m/>
    <n v="1"/>
    <m/>
    <n v="1"/>
    <m/>
    <m/>
    <m/>
    <m/>
    <m/>
    <m/>
    <m/>
    <m/>
    <m/>
    <m/>
    <m/>
    <m/>
    <m/>
    <m/>
    <m/>
    <m/>
    <m/>
    <m/>
    <m/>
    <m/>
    <m/>
    <m/>
    <m/>
    <m/>
    <m/>
    <m/>
    <m/>
    <m/>
    <m/>
    <m/>
    <m/>
    <m/>
    <m/>
    <m/>
    <m/>
    <m/>
    <m/>
    <m/>
    <m/>
    <m/>
    <m/>
    <m/>
    <m/>
    <n v="3"/>
    <x v="0"/>
    <s v="Activo"/>
    <s v="Pequeño"/>
    <s v="Sucursal en línea"/>
    <s v="No"/>
    <s v=""/>
    <s v=""/>
    <n v="1950248"/>
    <m/>
    <n v="1950248"/>
    <x v="0"/>
    <x v="0"/>
    <s v=""/>
    <s v=""/>
    <s v=""/>
    <s v=""/>
    <x v="0"/>
  </r>
  <r>
    <n v="11167"/>
    <x v="0"/>
    <n v="0.5"/>
    <s v="Si"/>
    <s v="No"/>
    <m/>
    <x v="0"/>
    <x v="0"/>
    <x v="2"/>
    <d v="2016-01-01T00:00:00"/>
    <n v="10"/>
    <x v="3"/>
    <d v="2016-01-01T00:00:00"/>
    <n v="10"/>
    <s v="10-20 años"/>
    <d v="2000-01-01T00:00:00"/>
    <n v="26"/>
    <x v="0"/>
    <x v="7"/>
    <m/>
    <n v="1"/>
    <m/>
    <n v="1"/>
    <m/>
    <n v="1"/>
    <m/>
    <m/>
    <m/>
    <m/>
    <m/>
    <m/>
    <m/>
    <m/>
    <m/>
    <m/>
    <m/>
    <m/>
    <m/>
    <m/>
    <m/>
    <m/>
    <m/>
    <m/>
    <m/>
    <m/>
    <m/>
    <m/>
    <m/>
    <m/>
    <m/>
    <m/>
    <m/>
    <m/>
    <m/>
    <m/>
    <m/>
    <m/>
    <m/>
    <m/>
    <m/>
    <m/>
    <m/>
    <m/>
    <m/>
    <m/>
    <m/>
    <m/>
    <m/>
    <m/>
    <n v="3"/>
    <x v="0"/>
    <s v="Activo"/>
    <s v="Muy pequeño"/>
    <s v="Sucursal en línea"/>
    <s v="No"/>
    <s v=""/>
    <s v=""/>
    <n v="425660"/>
    <m/>
    <n v="425660"/>
    <x v="0"/>
    <x v="0"/>
    <s v=""/>
    <s v=""/>
    <s v=""/>
    <s v=""/>
    <x v="0"/>
  </r>
  <r>
    <n v="11168"/>
    <x v="0"/>
    <n v="0.6"/>
    <s v="No"/>
    <s v="No"/>
    <m/>
    <x v="0"/>
    <x v="1"/>
    <x v="3"/>
    <d v="2015-06-30T00:00:00"/>
    <n v="11"/>
    <x v="3"/>
    <d v="2015-06-30T00:00:00"/>
    <n v="11"/>
    <s v="10-20 años"/>
    <d v="1995-01-01T00:00:00"/>
    <n v="31"/>
    <x v="0"/>
    <x v="7"/>
    <n v="1"/>
    <m/>
    <n v="1"/>
    <m/>
    <n v="1"/>
    <m/>
    <n v="1"/>
    <m/>
    <m/>
    <m/>
    <m/>
    <m/>
    <m/>
    <m/>
    <m/>
    <m/>
    <m/>
    <m/>
    <m/>
    <m/>
    <m/>
    <m/>
    <m/>
    <m/>
    <m/>
    <m/>
    <m/>
    <m/>
    <m/>
    <m/>
    <m/>
    <m/>
    <m/>
    <m/>
    <m/>
    <m/>
    <m/>
    <m/>
    <m/>
    <m/>
    <m/>
    <m/>
    <m/>
    <m/>
    <m/>
    <m/>
    <m/>
    <m/>
    <m/>
    <m/>
    <n v="4"/>
    <x v="1"/>
    <s v="Activo"/>
    <s v="Mediano"/>
    <s v="Asesor de clientes empresariales"/>
    <s v="No"/>
    <n v="3850539"/>
    <s v="750k-5 mil"/>
    <n v="259986"/>
    <m/>
    <n v="259986"/>
    <x v="1"/>
    <x v="1"/>
    <n v="2"/>
    <n v="1925269.5"/>
    <n v="14.810562876462578"/>
    <s v="10-20x"/>
    <x v="1"/>
  </r>
  <r>
    <n v="11169"/>
    <x v="0"/>
    <n v="0.7"/>
    <s v="Si"/>
    <s v="Si"/>
    <n v="0.4"/>
    <x v="0"/>
    <x v="0"/>
    <x v="2"/>
    <d v="2015-01-01T00:00:00"/>
    <n v="11"/>
    <x v="3"/>
    <d v="2015-01-01T00:00:00"/>
    <n v="11"/>
    <s v="10-20 años"/>
    <d v="1990-01-01T00:00:00"/>
    <n v="36"/>
    <x v="1"/>
    <x v="4"/>
    <n v="1"/>
    <n v="1"/>
    <n v="1"/>
    <n v="1"/>
    <n v="1"/>
    <n v="1"/>
    <n v="1"/>
    <m/>
    <m/>
    <m/>
    <m/>
    <m/>
    <m/>
    <m/>
    <m/>
    <m/>
    <m/>
    <m/>
    <m/>
    <m/>
    <m/>
    <m/>
    <m/>
    <m/>
    <m/>
    <m/>
    <m/>
    <m/>
    <m/>
    <m/>
    <m/>
    <m/>
    <m/>
    <m/>
    <m/>
    <m/>
    <m/>
    <m/>
    <m/>
    <m/>
    <m/>
    <m/>
    <m/>
    <m/>
    <m/>
    <m/>
    <m/>
    <m/>
    <m/>
    <m/>
    <n v="7"/>
    <x v="1"/>
    <s v="Activo"/>
    <s v="Muy pequeño"/>
    <s v="Unidad muy pequeña"/>
    <s v="No"/>
    <n v="1282035"/>
    <s v="750k-5 mil"/>
    <n v="115940"/>
    <m/>
    <n v="115940"/>
    <x v="2"/>
    <x v="2"/>
    <n v="6"/>
    <n v="213672.5"/>
    <n v="11.057745385544248"/>
    <s v="10-20x"/>
    <x v="1"/>
  </r>
  <r>
    <n v="11170"/>
    <x v="0"/>
    <n v="0.8"/>
    <s v="No"/>
    <s v="Si"/>
    <n v="0.75"/>
    <x v="0"/>
    <x v="0"/>
    <x v="0"/>
    <d v="2014-01-01T00:00:00"/>
    <n v="12"/>
    <x v="3"/>
    <d v="2014-01-01T00:00:00"/>
    <n v="12"/>
    <s v="10-20 años"/>
    <d v="1985-01-01T00:00:00"/>
    <n v="41"/>
    <x v="1"/>
    <x v="0"/>
    <m/>
    <m/>
    <n v="1"/>
    <m/>
    <n v="1"/>
    <m/>
    <n v="1"/>
    <m/>
    <m/>
    <m/>
    <m/>
    <m/>
    <m/>
    <m/>
    <m/>
    <m/>
    <m/>
    <m/>
    <m/>
    <m/>
    <m/>
    <m/>
    <m/>
    <m/>
    <m/>
    <m/>
    <m/>
    <m/>
    <m/>
    <m/>
    <m/>
    <m/>
    <m/>
    <m/>
    <m/>
    <m/>
    <m/>
    <m/>
    <m/>
    <m/>
    <m/>
    <m/>
    <m/>
    <m/>
    <m/>
    <m/>
    <m/>
    <m/>
    <m/>
    <m/>
    <n v="3"/>
    <x v="0"/>
    <s v="Activo"/>
    <s v="Pequeño"/>
    <s v="Sucursal en línea"/>
    <s v="No"/>
    <s v=""/>
    <s v=""/>
    <n v="256848"/>
    <m/>
    <n v="256848"/>
    <x v="0"/>
    <x v="0"/>
    <s v=""/>
    <s v=""/>
    <s v=""/>
    <s v=""/>
    <x v="0"/>
  </r>
  <r>
    <n v="11171"/>
    <x v="0"/>
    <n v="0.75"/>
    <s v="Si"/>
    <s v="No"/>
    <m/>
    <x v="0"/>
    <x v="0"/>
    <x v="0"/>
    <d v="2013-01-01T00:00:00"/>
    <n v="13"/>
    <x v="3"/>
    <d v="2013-01-01T00:00:00"/>
    <n v="13"/>
    <s v="10-20 años"/>
    <d v="1980-01-01T00:00:00"/>
    <n v="46"/>
    <x v="2"/>
    <x v="2"/>
    <m/>
    <n v="1"/>
    <n v="1"/>
    <n v="1"/>
    <n v="1"/>
    <m/>
    <m/>
    <m/>
    <m/>
    <m/>
    <m/>
    <m/>
    <m/>
    <m/>
    <m/>
    <m/>
    <m/>
    <m/>
    <m/>
    <m/>
    <m/>
    <m/>
    <m/>
    <m/>
    <m/>
    <m/>
    <m/>
    <m/>
    <m/>
    <m/>
    <m/>
    <m/>
    <m/>
    <m/>
    <m/>
    <m/>
    <m/>
    <m/>
    <m/>
    <m/>
    <m/>
    <m/>
    <m/>
    <m/>
    <m/>
    <m/>
    <m/>
    <m/>
    <m/>
    <m/>
    <n v="4"/>
    <x v="0"/>
    <s v="Activo"/>
    <s v="Mediano"/>
    <s v="Asesor de clientes empresariales"/>
    <s v="No"/>
    <s v=""/>
    <s v=""/>
    <n v="183182"/>
    <m/>
    <n v="183182"/>
    <x v="0"/>
    <x v="0"/>
    <s v=""/>
    <s v=""/>
    <s v=""/>
    <s v=""/>
    <x v="0"/>
  </r>
  <r>
    <n v="11172"/>
    <x v="0"/>
    <n v="1"/>
    <s v="No"/>
    <s v="No"/>
    <m/>
    <x v="0"/>
    <x v="0"/>
    <x v="2"/>
    <d v="2012-01-01T00:00:00"/>
    <n v="14"/>
    <x v="3"/>
    <d v="2012-01-01T00:00:00"/>
    <n v="14"/>
    <s v="10-20 años"/>
    <d v="1975-01-01T00:00:00"/>
    <n v="51"/>
    <x v="2"/>
    <x v="2"/>
    <m/>
    <m/>
    <n v="1"/>
    <m/>
    <n v="1"/>
    <m/>
    <n v="1"/>
    <m/>
    <m/>
    <m/>
    <m/>
    <m/>
    <m/>
    <m/>
    <m/>
    <m/>
    <m/>
    <m/>
    <m/>
    <m/>
    <m/>
    <m/>
    <m/>
    <m/>
    <m/>
    <m/>
    <m/>
    <m/>
    <m/>
    <m/>
    <m/>
    <m/>
    <m/>
    <m/>
    <m/>
    <m/>
    <m/>
    <m/>
    <m/>
    <m/>
    <m/>
    <m/>
    <m/>
    <m/>
    <m/>
    <m/>
    <m/>
    <m/>
    <m/>
    <m/>
    <n v="3"/>
    <x v="0"/>
    <s v="Activo"/>
    <s v="Muy pequeño"/>
    <s v="Unidad muy pequeña"/>
    <s v="No"/>
    <s v=""/>
    <s v=""/>
    <n v="1636183"/>
    <m/>
    <n v="1636183"/>
    <x v="0"/>
    <x v="0"/>
    <s v=""/>
    <s v=""/>
    <s v=""/>
    <s v=""/>
    <x v="0"/>
  </r>
  <r>
    <n v="11173"/>
    <x v="2"/>
    <n v="0"/>
    <s v="Si"/>
    <s v="Si"/>
    <n v="0.15"/>
    <x v="1"/>
    <x v="0"/>
    <x v="2"/>
    <d v="2011-01-01T00:00:00"/>
    <n v="15"/>
    <x v="3"/>
    <d v="2011-01-01T00:00:00"/>
    <n v="15"/>
    <s v="10-20 años"/>
    <d v="1970-01-01T00:00:00"/>
    <n v="56"/>
    <x v="3"/>
    <x v="7"/>
    <m/>
    <n v="1"/>
    <m/>
    <n v="1"/>
    <m/>
    <n v="1"/>
    <m/>
    <m/>
    <m/>
    <m/>
    <m/>
    <m/>
    <m/>
    <m/>
    <m/>
    <m/>
    <m/>
    <m/>
    <m/>
    <m/>
    <m/>
    <m/>
    <m/>
    <m/>
    <m/>
    <m/>
    <m/>
    <m/>
    <m/>
    <m/>
    <m/>
    <m/>
    <m/>
    <m/>
    <m/>
    <m/>
    <m/>
    <m/>
    <m/>
    <m/>
    <m/>
    <m/>
    <m/>
    <m/>
    <m/>
    <m/>
    <m/>
    <m/>
    <m/>
    <m/>
    <n v="3"/>
    <x v="0"/>
    <s v="Activo"/>
    <s v="Muy pequeño"/>
    <s v="Perfil NN"/>
    <s v="No"/>
    <s v=""/>
    <s v=""/>
    <n v="1723817"/>
    <m/>
    <n v="1723817"/>
    <x v="0"/>
    <x v="0"/>
    <s v=""/>
    <s v=""/>
    <s v=""/>
    <s v=""/>
    <x v="0"/>
  </r>
  <r>
    <n v="11174"/>
    <x v="0"/>
    <n v="0.4"/>
    <s v="No"/>
    <s v="Si"/>
    <n v="0.5"/>
    <x v="1"/>
    <x v="0"/>
    <x v="2"/>
    <d v="2010-01-01T00:00:00"/>
    <n v="16"/>
    <x v="3"/>
    <d v="2010-01-01T00:00:00"/>
    <n v="16"/>
    <s v="10-20 años"/>
    <d v="1965-01-01T00:00:00"/>
    <n v="61"/>
    <x v="3"/>
    <x v="0"/>
    <n v="1"/>
    <m/>
    <n v="1"/>
    <m/>
    <n v="1"/>
    <m/>
    <n v="1"/>
    <m/>
    <m/>
    <m/>
    <m/>
    <m/>
    <m/>
    <m/>
    <m/>
    <m/>
    <m/>
    <m/>
    <m/>
    <m/>
    <m/>
    <m/>
    <m/>
    <m/>
    <m/>
    <m/>
    <m/>
    <m/>
    <m/>
    <m/>
    <m/>
    <m/>
    <m/>
    <m/>
    <m/>
    <m/>
    <m/>
    <m/>
    <m/>
    <m/>
    <m/>
    <m/>
    <m/>
    <m/>
    <m/>
    <m/>
    <m/>
    <m/>
    <m/>
    <m/>
    <n v="4"/>
    <x v="1"/>
    <s v="Activo"/>
    <s v="Muy pequeño"/>
    <s v="Unidad muy pequeña"/>
    <s v="No"/>
    <n v="2334522"/>
    <s v="750k-5 mil"/>
    <n v="653204"/>
    <m/>
    <n v="653204"/>
    <x v="2"/>
    <x v="1"/>
    <n v="1"/>
    <n v="2334522"/>
    <n v="3.5739554564883251"/>
    <s v="1-5x"/>
    <x v="1"/>
  </r>
  <r>
    <n v="11175"/>
    <x v="10"/>
    <n v="0.15"/>
    <s v="Si"/>
    <s v="No"/>
    <m/>
    <x v="1"/>
    <x v="3"/>
    <x v="1"/>
    <d v="2009-01-01T00:00:00"/>
    <n v="17"/>
    <x v="3"/>
    <d v="2009-01-01T00:00:00"/>
    <n v="17"/>
    <s v="10-20 años"/>
    <d v="2000-01-01T00:00:00"/>
    <n v="26"/>
    <x v="0"/>
    <x v="1"/>
    <n v="1"/>
    <n v="1"/>
    <n v="1"/>
    <n v="1"/>
    <n v="1"/>
    <n v="1"/>
    <n v="1"/>
    <m/>
    <m/>
    <m/>
    <m/>
    <m/>
    <m/>
    <m/>
    <m/>
    <m/>
    <m/>
    <m/>
    <m/>
    <m/>
    <m/>
    <m/>
    <m/>
    <m/>
    <m/>
    <m/>
    <m/>
    <m/>
    <m/>
    <m/>
    <m/>
    <m/>
    <m/>
    <m/>
    <m/>
    <m/>
    <m/>
    <m/>
    <m/>
    <m/>
    <m/>
    <m/>
    <m/>
    <m/>
    <m/>
    <m/>
    <m/>
    <m/>
    <m/>
    <m/>
    <n v="7"/>
    <x v="1"/>
    <s v="Activo"/>
    <s v="Mediano"/>
    <s v="Asesor de clientes empresariales"/>
    <s v="No"/>
    <n v="788614"/>
    <s v="750k-5 mil"/>
    <n v="1375584"/>
    <m/>
    <n v="1375584"/>
    <x v="1"/>
    <x v="2"/>
    <n v="9"/>
    <n v="87623.777777777781"/>
    <n v="0.57329396096494289"/>
    <s v="1x"/>
    <x v="0"/>
  </r>
  <r>
    <n v="11176"/>
    <x v="7"/>
    <n v="0.2"/>
    <s v="No"/>
    <s v="No"/>
    <m/>
    <x v="1"/>
    <x v="0"/>
    <x v="0"/>
    <d v="2008-01-01T00:00:00"/>
    <n v="18"/>
    <x v="3"/>
    <d v="2008-01-01T00:00:00"/>
    <n v="18"/>
    <s v="10-20 años"/>
    <d v="1995-01-01T00:00:00"/>
    <n v="31"/>
    <x v="0"/>
    <x v="4"/>
    <m/>
    <m/>
    <n v="1"/>
    <m/>
    <n v="1"/>
    <m/>
    <n v="1"/>
    <m/>
    <m/>
    <m/>
    <m/>
    <m/>
    <m/>
    <m/>
    <m/>
    <m/>
    <m/>
    <m/>
    <m/>
    <m/>
    <m/>
    <m/>
    <m/>
    <m/>
    <m/>
    <m/>
    <m/>
    <m/>
    <m/>
    <m/>
    <m/>
    <m/>
    <m/>
    <m/>
    <m/>
    <m/>
    <m/>
    <m/>
    <m/>
    <m/>
    <m/>
    <m/>
    <m/>
    <m/>
    <m/>
    <m/>
    <m/>
    <m/>
    <m/>
    <m/>
    <n v="3"/>
    <x v="0"/>
    <s v="Activo"/>
    <s v="Pequeño"/>
    <s v="Asesor de clientes empresariales"/>
    <s v="No"/>
    <s v=""/>
    <s v=""/>
    <n v="289733"/>
    <m/>
    <n v="289733"/>
    <x v="0"/>
    <x v="0"/>
    <s v=""/>
    <s v=""/>
    <s v=""/>
    <s v=""/>
    <x v="0"/>
  </r>
  <r>
    <n v="11177"/>
    <x v="3"/>
    <n v="0.3"/>
    <s v="Si"/>
    <s v="Si"/>
    <n v="0.15"/>
    <x v="1"/>
    <x v="0"/>
    <x v="0"/>
    <d v="2007-01-01T00:00:00"/>
    <n v="19"/>
    <x v="3"/>
    <d v="2007-01-01T00:00:00"/>
    <n v="19"/>
    <s v="10-20 años"/>
    <d v="1990-01-01T00:00:00"/>
    <n v="36"/>
    <x v="1"/>
    <x v="7"/>
    <m/>
    <n v="1"/>
    <n v="1"/>
    <n v="1"/>
    <n v="1"/>
    <m/>
    <m/>
    <m/>
    <m/>
    <m/>
    <m/>
    <m/>
    <m/>
    <m/>
    <m/>
    <m/>
    <m/>
    <m/>
    <m/>
    <m/>
    <m/>
    <m/>
    <m/>
    <m/>
    <m/>
    <m/>
    <m/>
    <m/>
    <m/>
    <m/>
    <m/>
    <m/>
    <m/>
    <m/>
    <m/>
    <m/>
    <m/>
    <m/>
    <m/>
    <m/>
    <m/>
    <m/>
    <m/>
    <m/>
    <m/>
    <m/>
    <m/>
    <m/>
    <m/>
    <m/>
    <n v="4"/>
    <x v="0"/>
    <s v="Activo"/>
    <s v="Pequeño"/>
    <s v="Perfil NN"/>
    <s v="No"/>
    <s v=""/>
    <s v=""/>
    <n v="615842"/>
    <m/>
    <n v="615842"/>
    <x v="0"/>
    <x v="0"/>
    <s v=""/>
    <s v=""/>
    <s v=""/>
    <s v=""/>
    <x v="0"/>
  </r>
  <r>
    <n v="11178"/>
    <x v="6"/>
    <n v="0.4"/>
    <s v="No"/>
    <s v="Si"/>
    <n v="0.3"/>
    <x v="1"/>
    <x v="0"/>
    <x v="2"/>
    <d v="2006-01-01T00:00:00"/>
    <n v="20"/>
    <x v="4"/>
    <d v="2006-01-01T00:00:00"/>
    <n v="20"/>
    <s v="&gt;20 años"/>
    <d v="1985-01-01T00:00:00"/>
    <n v="41"/>
    <x v="1"/>
    <x v="0"/>
    <n v="1"/>
    <m/>
    <n v="1"/>
    <m/>
    <n v="1"/>
    <m/>
    <n v="1"/>
    <m/>
    <m/>
    <m/>
    <m/>
    <m/>
    <m/>
    <m/>
    <m/>
    <m/>
    <m/>
    <m/>
    <m/>
    <m/>
    <m/>
    <m/>
    <m/>
    <m/>
    <m/>
    <m/>
    <m/>
    <m/>
    <m/>
    <m/>
    <m/>
    <m/>
    <m/>
    <m/>
    <m/>
    <m/>
    <m/>
    <m/>
    <m/>
    <m/>
    <m/>
    <m/>
    <m/>
    <m/>
    <m/>
    <m/>
    <m/>
    <m/>
    <m/>
    <m/>
    <n v="4"/>
    <x v="1"/>
    <s v="Activo"/>
    <s v="Muy pequeño"/>
    <s v="Unidad muy pequeña"/>
    <s v="No"/>
    <n v="1167102"/>
    <s v="750k-5 mil"/>
    <n v="159024"/>
    <m/>
    <n v="159024"/>
    <x v="2"/>
    <x v="1"/>
    <n v="10"/>
    <n v="116710.2"/>
    <n v="7.3391563537579234"/>
    <s v="5-10x"/>
    <x v="1"/>
  </r>
  <r>
    <n v="11179"/>
    <x v="3"/>
    <n v="0.5"/>
    <s v="Si"/>
    <s v="No"/>
    <m/>
    <x v="0"/>
    <x v="2"/>
    <x v="2"/>
    <d v="2005-01-01T00:00:00"/>
    <n v="21"/>
    <x v="4"/>
    <d v="2005-01-01T00:00:00"/>
    <n v="21"/>
    <s v="&gt;20 años"/>
    <d v="1980-01-01T00:00:00"/>
    <n v="46"/>
    <x v="2"/>
    <x v="4"/>
    <n v="1"/>
    <n v="1"/>
    <m/>
    <n v="1"/>
    <m/>
    <n v="1"/>
    <m/>
    <m/>
    <m/>
    <m/>
    <m/>
    <m/>
    <m/>
    <m/>
    <m/>
    <m/>
    <m/>
    <m/>
    <m/>
    <m/>
    <m/>
    <m/>
    <m/>
    <m/>
    <m/>
    <m/>
    <m/>
    <m/>
    <m/>
    <m/>
    <m/>
    <m/>
    <m/>
    <m/>
    <m/>
    <m/>
    <m/>
    <m/>
    <m/>
    <m/>
    <m/>
    <m/>
    <m/>
    <m/>
    <m/>
    <m/>
    <m/>
    <m/>
    <m/>
    <m/>
    <n v="4"/>
    <x v="1"/>
    <s v="Activo"/>
    <s v="Pequeño"/>
    <s v="Asesor de clientes empresariales"/>
    <s v="No"/>
    <n v="2988349"/>
    <s v="750k-5 mil"/>
    <n v="1889654"/>
    <m/>
    <n v="1889654"/>
    <x v="1"/>
    <x v="2"/>
    <n v="2"/>
    <n v="1494174.5"/>
    <n v="1.5814265468704853"/>
    <s v="1-5x"/>
    <x v="1"/>
  </r>
  <r>
    <n v="11180"/>
    <x v="0"/>
    <n v="0.6"/>
    <s v="No"/>
    <s v="No"/>
    <m/>
    <x v="0"/>
    <x v="2"/>
    <x v="2"/>
    <d v="2004-01-01T00:00:00"/>
    <n v="22"/>
    <x v="4"/>
    <d v="2004-01-01T00:00:00"/>
    <n v="22"/>
    <s v="&gt;20 años"/>
    <d v="1975-01-01T00:00:00"/>
    <n v="51"/>
    <x v="2"/>
    <x v="4"/>
    <n v="1"/>
    <m/>
    <n v="1"/>
    <m/>
    <n v="1"/>
    <m/>
    <n v="1"/>
    <m/>
    <m/>
    <m/>
    <m/>
    <m/>
    <m/>
    <m/>
    <m/>
    <m/>
    <m/>
    <m/>
    <m/>
    <m/>
    <m/>
    <m/>
    <m/>
    <m/>
    <m/>
    <m/>
    <m/>
    <m/>
    <m/>
    <m/>
    <m/>
    <m/>
    <m/>
    <m/>
    <m/>
    <m/>
    <m/>
    <m/>
    <m/>
    <m/>
    <m/>
    <m/>
    <m/>
    <m/>
    <m/>
    <m/>
    <m/>
    <m/>
    <m/>
    <m/>
    <n v="4"/>
    <x v="1"/>
    <s v="Activo"/>
    <s v="Pequeño"/>
    <s v="Asesor de clientes empresariales"/>
    <s v="No"/>
    <n v="485982"/>
    <s v="250k-750k"/>
    <n v="1828049"/>
    <m/>
    <n v="1828049"/>
    <x v="1"/>
    <x v="1"/>
    <n v="4"/>
    <n v="121495.5"/>
    <n v="0.26584735967143114"/>
    <s v="1x"/>
    <x v="1"/>
  </r>
  <r>
    <n v="11181"/>
    <x v="9"/>
    <n v="0.7"/>
    <s v="Si"/>
    <s v="Si"/>
    <n v="0.4"/>
    <x v="0"/>
    <x v="0"/>
    <x v="2"/>
    <d v="2003-01-01T00:00:00"/>
    <n v="23"/>
    <x v="4"/>
    <d v="2003-01-01T00:00:00"/>
    <n v="23"/>
    <s v="&gt;20 años"/>
    <d v="1970-01-01T00:00:00"/>
    <n v="56"/>
    <x v="3"/>
    <x v="1"/>
    <m/>
    <n v="1"/>
    <n v="1"/>
    <n v="1"/>
    <n v="1"/>
    <n v="1"/>
    <n v="1"/>
    <m/>
    <m/>
    <m/>
    <m/>
    <m/>
    <m/>
    <m/>
    <m/>
    <m/>
    <m/>
    <m/>
    <m/>
    <m/>
    <m/>
    <m/>
    <m/>
    <m/>
    <m/>
    <m/>
    <m/>
    <m/>
    <m/>
    <m/>
    <m/>
    <m/>
    <m/>
    <m/>
    <m/>
    <m/>
    <m/>
    <m/>
    <m/>
    <m/>
    <m/>
    <m/>
    <m/>
    <m/>
    <m/>
    <m/>
    <m/>
    <m/>
    <m/>
    <m/>
    <n v="6"/>
    <x v="0"/>
    <s v="Activo"/>
    <s v="Muy pequeño"/>
    <s v="Unidad muy pequeña"/>
    <s v="No"/>
    <s v=""/>
    <s v=""/>
    <n v="863607"/>
    <m/>
    <n v="863607"/>
    <x v="0"/>
    <x v="0"/>
    <s v=""/>
    <s v=""/>
    <s v=""/>
    <s v=""/>
    <x v="0"/>
  </r>
  <r>
    <n v="11182"/>
    <x v="9"/>
    <n v="0.8"/>
    <s v="No"/>
    <s v="Si"/>
    <n v="0.75"/>
    <x v="0"/>
    <x v="1"/>
    <x v="2"/>
    <d v="2002-01-01T00:00:00"/>
    <n v="24"/>
    <x v="4"/>
    <d v="2002-01-01T00:00:00"/>
    <n v="24"/>
    <s v="&gt;20 años"/>
    <d v="1965-01-01T00:00:00"/>
    <n v="61"/>
    <x v="3"/>
    <x v="4"/>
    <n v="1"/>
    <m/>
    <n v="1"/>
    <m/>
    <n v="1"/>
    <m/>
    <n v="1"/>
    <m/>
    <m/>
    <m/>
    <m/>
    <m/>
    <m/>
    <m/>
    <m/>
    <m/>
    <m/>
    <m/>
    <m/>
    <m/>
    <m/>
    <m/>
    <m/>
    <m/>
    <m/>
    <m/>
    <m/>
    <m/>
    <m/>
    <m/>
    <m/>
    <m/>
    <m/>
    <m/>
    <m/>
    <m/>
    <m/>
    <m/>
    <m/>
    <m/>
    <m/>
    <m/>
    <m/>
    <m/>
    <m/>
    <m/>
    <m/>
    <m/>
    <m/>
    <m/>
    <n v="4"/>
    <x v="1"/>
    <s v="Activo"/>
    <s v="Pequeño"/>
    <s v="Asesor de clientes empresariales"/>
    <s v="No"/>
    <n v="759900"/>
    <s v="750k-5 mil"/>
    <n v="1800770"/>
    <m/>
    <n v="1800770"/>
    <x v="2"/>
    <x v="1"/>
    <n v="6"/>
    <n v="126650"/>
    <n v="0.42198615036900883"/>
    <s v="1x"/>
    <x v="1"/>
  </r>
  <r>
    <n v="11183"/>
    <x v="0"/>
    <n v="0.75"/>
    <s v="Si"/>
    <s v="No"/>
    <m/>
    <x v="0"/>
    <x v="0"/>
    <x v="0"/>
    <d v="2001-01-01T00:00:00"/>
    <n v="25"/>
    <x v="4"/>
    <d v="2001-01-01T00:00:00"/>
    <n v="25"/>
    <s v="&gt;20 años"/>
    <d v="2000-01-01T00:00:00"/>
    <n v="26"/>
    <x v="0"/>
    <x v="0"/>
    <m/>
    <n v="1"/>
    <n v="1"/>
    <n v="1"/>
    <n v="1"/>
    <m/>
    <m/>
    <m/>
    <m/>
    <m/>
    <m/>
    <m/>
    <m/>
    <m/>
    <m/>
    <m/>
    <m/>
    <m/>
    <m/>
    <m/>
    <m/>
    <m/>
    <m/>
    <m/>
    <m/>
    <m/>
    <m/>
    <m/>
    <m/>
    <m/>
    <m/>
    <m/>
    <m/>
    <m/>
    <m/>
    <m/>
    <m/>
    <m/>
    <m/>
    <m/>
    <m/>
    <m/>
    <m/>
    <m/>
    <m/>
    <m/>
    <m/>
    <m/>
    <m/>
    <m/>
    <n v="4"/>
    <x v="0"/>
    <s v="Activo"/>
    <s v="Pequeño"/>
    <s v="Asesor de clientes empresariales"/>
    <s v="No"/>
    <s v=""/>
    <s v=""/>
    <n v="932594"/>
    <m/>
    <n v="932594"/>
    <x v="0"/>
    <x v="0"/>
    <s v=""/>
    <s v=""/>
    <s v=""/>
    <s v=""/>
    <x v="0"/>
  </r>
  <r>
    <n v="11184"/>
    <x v="0"/>
    <n v="1"/>
    <s v="No"/>
    <s v="No"/>
    <m/>
    <x v="0"/>
    <x v="0"/>
    <x v="0"/>
    <d v="2000-01-01T00:00:00"/>
    <n v="26"/>
    <x v="4"/>
    <d v="2000-01-01T00:00:00"/>
    <n v="26"/>
    <s v="&gt;20 años"/>
    <d v="1995-01-01T00:00:00"/>
    <n v="31"/>
    <x v="0"/>
    <x v="0"/>
    <m/>
    <m/>
    <n v="1"/>
    <m/>
    <n v="1"/>
    <m/>
    <n v="1"/>
    <m/>
    <m/>
    <m/>
    <m/>
    <m/>
    <m/>
    <m/>
    <m/>
    <m/>
    <m/>
    <m/>
    <m/>
    <m/>
    <m/>
    <m/>
    <m/>
    <m/>
    <m/>
    <m/>
    <m/>
    <m/>
    <m/>
    <m/>
    <m/>
    <m/>
    <m/>
    <m/>
    <m/>
    <m/>
    <m/>
    <m/>
    <m/>
    <m/>
    <m/>
    <m/>
    <m/>
    <m/>
    <m/>
    <m/>
    <m/>
    <m/>
    <m/>
    <m/>
    <n v="3"/>
    <x v="0"/>
    <s v="Activo"/>
    <s v="Pequeño"/>
    <s v="Sucursal en línea"/>
    <s v="No"/>
    <s v=""/>
    <s v=""/>
    <n v="1965709"/>
    <m/>
    <n v="1965709"/>
    <x v="0"/>
    <x v="0"/>
    <s v=""/>
    <s v=""/>
    <s v=""/>
    <s v=""/>
    <x v="0"/>
  </r>
  <r>
    <n v="11185"/>
    <x v="2"/>
    <n v="0"/>
    <s v="Si"/>
    <s v="Si"/>
    <n v="0.15"/>
    <x v="1"/>
    <x v="2"/>
    <x v="2"/>
    <d v="1999-01-01T00:00:00"/>
    <n v="27"/>
    <x v="4"/>
    <d v="1999-01-01T00:00:00"/>
    <n v="27"/>
    <s v="&gt;20 años"/>
    <d v="1990-01-01T00:00:00"/>
    <n v="36"/>
    <x v="1"/>
    <x v="0"/>
    <n v="1"/>
    <n v="1"/>
    <m/>
    <n v="1"/>
    <m/>
    <n v="1"/>
    <m/>
    <m/>
    <m/>
    <m/>
    <m/>
    <m/>
    <m/>
    <m/>
    <m/>
    <m/>
    <m/>
    <m/>
    <m/>
    <m/>
    <m/>
    <m/>
    <m/>
    <m/>
    <m/>
    <m/>
    <m/>
    <m/>
    <m/>
    <m/>
    <m/>
    <m/>
    <m/>
    <m/>
    <m/>
    <m/>
    <m/>
    <m/>
    <m/>
    <m/>
    <m/>
    <m/>
    <m/>
    <m/>
    <m/>
    <m/>
    <m/>
    <m/>
    <m/>
    <m/>
    <n v="4"/>
    <x v="1"/>
    <s v="Activo"/>
    <s v="Muy pequeño"/>
    <s v="Unidad muy pequeña"/>
    <s v="No"/>
    <n v="3390858"/>
    <s v="750k-5 mil"/>
    <n v="476149"/>
    <m/>
    <n v="476149"/>
    <x v="2"/>
    <x v="2"/>
    <n v="8"/>
    <n v="423857.25"/>
    <n v="7.1214220758628075"/>
    <s v="5-10x"/>
    <x v="1"/>
  </r>
  <r>
    <n v="11186"/>
    <x v="6"/>
    <n v="0.4"/>
    <s v="No"/>
    <s v="Si"/>
    <n v="0.5"/>
    <x v="1"/>
    <x v="0"/>
    <x v="2"/>
    <d v="2025-01-01T00:00:00"/>
    <n v="1"/>
    <x v="0"/>
    <d v="2025-01-01T00:00:00"/>
    <n v="1"/>
    <s v="1-3 años"/>
    <d v="1985-01-01T00:00:00"/>
    <n v="41"/>
    <x v="1"/>
    <x v="1"/>
    <m/>
    <m/>
    <n v="1"/>
    <m/>
    <n v="1"/>
    <m/>
    <n v="1"/>
    <m/>
    <m/>
    <m/>
    <m/>
    <m/>
    <m/>
    <m/>
    <m/>
    <m/>
    <m/>
    <m/>
    <m/>
    <m/>
    <m/>
    <m/>
    <m/>
    <m/>
    <m/>
    <m/>
    <m/>
    <m/>
    <m/>
    <m/>
    <m/>
    <m/>
    <m/>
    <m/>
    <m/>
    <m/>
    <m/>
    <m/>
    <m/>
    <m/>
    <m/>
    <m/>
    <m/>
    <m/>
    <m/>
    <m/>
    <m/>
    <m/>
    <m/>
    <m/>
    <n v="3"/>
    <x v="0"/>
    <s v="Activo"/>
    <s v="Muy pequeño"/>
    <s v="Unidad muy pequeña"/>
    <s v="No"/>
    <s v=""/>
    <s v=""/>
    <n v="774150"/>
    <m/>
    <n v="774150"/>
    <x v="0"/>
    <x v="0"/>
    <s v=""/>
    <s v=""/>
    <s v=""/>
    <s v=""/>
    <x v="0"/>
  </r>
  <r>
    <n v="11187"/>
    <x v="0"/>
    <n v="0.15"/>
    <s v="Si"/>
    <s v="No"/>
    <m/>
    <x v="1"/>
    <x v="2"/>
    <x v="2"/>
    <d v="2025-01-01T00:00:00"/>
    <n v="1"/>
    <x v="0"/>
    <d v="2025-01-01T00:00:00"/>
    <n v="1"/>
    <s v="1-3 años"/>
    <d v="1980-01-01T00:00:00"/>
    <n v="46"/>
    <x v="2"/>
    <x v="7"/>
    <m/>
    <n v="1"/>
    <n v="1"/>
    <n v="1"/>
    <n v="1"/>
    <n v="1"/>
    <n v="1"/>
    <m/>
    <m/>
    <m/>
    <m/>
    <m/>
    <m/>
    <m/>
    <m/>
    <m/>
    <m/>
    <m/>
    <m/>
    <m/>
    <m/>
    <m/>
    <m/>
    <m/>
    <m/>
    <m/>
    <m/>
    <m/>
    <m/>
    <m/>
    <m/>
    <m/>
    <m/>
    <m/>
    <m/>
    <m/>
    <m/>
    <m/>
    <m/>
    <m/>
    <m/>
    <m/>
    <m/>
    <m/>
    <m/>
    <m/>
    <m/>
    <m/>
    <m/>
    <m/>
    <n v="6"/>
    <x v="0"/>
    <s v="Activo"/>
    <s v="Muy pequeño"/>
    <s v="Unidad muy pequeña"/>
    <s v="No"/>
    <s v=""/>
    <s v=""/>
    <n v="621968"/>
    <m/>
    <n v="621968"/>
    <x v="0"/>
    <x v="0"/>
    <s v=""/>
    <s v=""/>
    <s v=""/>
    <s v=""/>
    <x v="0"/>
  </r>
  <r>
    <n v="11188"/>
    <x v="3"/>
    <n v="0.2"/>
    <s v="No"/>
    <s v="No"/>
    <m/>
    <x v="1"/>
    <x v="0"/>
    <x v="2"/>
    <d v="2024-06-30T00:00:00"/>
    <n v="2"/>
    <x v="0"/>
    <d v="2024-06-30T00:00:00"/>
    <n v="2"/>
    <s v="1-3 años"/>
    <d v="1975-01-01T00:00:00"/>
    <n v="51"/>
    <x v="2"/>
    <x v="6"/>
    <m/>
    <m/>
    <n v="1"/>
    <m/>
    <n v="1"/>
    <m/>
    <n v="1"/>
    <m/>
    <m/>
    <m/>
    <m/>
    <m/>
    <m/>
    <m/>
    <m/>
    <m/>
    <m/>
    <m/>
    <m/>
    <m/>
    <m/>
    <m/>
    <m/>
    <m/>
    <m/>
    <m/>
    <m/>
    <m/>
    <m/>
    <m/>
    <m/>
    <m/>
    <m/>
    <m/>
    <m/>
    <m/>
    <m/>
    <m/>
    <m/>
    <m/>
    <m/>
    <m/>
    <m/>
    <m/>
    <m/>
    <m/>
    <m/>
    <m/>
    <m/>
    <m/>
    <n v="3"/>
    <x v="0"/>
    <s v="Activo"/>
    <s v="Muy pequeño"/>
    <s v="Unidad muy pequeña"/>
    <s v="No"/>
    <s v=""/>
    <s v=""/>
    <n v="1638981"/>
    <m/>
    <n v="1638981"/>
    <x v="0"/>
    <x v="0"/>
    <s v=""/>
    <s v=""/>
    <s v=""/>
    <s v=""/>
    <x v="0"/>
  </r>
  <r>
    <n v="11189"/>
    <x v="8"/>
    <n v="0.3"/>
    <s v="Si"/>
    <s v="Si"/>
    <n v="0.15"/>
    <x v="1"/>
    <x v="0"/>
    <x v="2"/>
    <d v="2024-01-01T00:00:00"/>
    <n v="2"/>
    <x v="0"/>
    <d v="2024-01-01T00:00:00"/>
    <n v="2"/>
    <s v="1-3 años"/>
    <d v="1970-01-01T00:00:00"/>
    <n v="56"/>
    <x v="3"/>
    <x v="5"/>
    <m/>
    <n v="1"/>
    <n v="1"/>
    <n v="1"/>
    <n v="1"/>
    <m/>
    <m/>
    <m/>
    <m/>
    <m/>
    <m/>
    <m/>
    <m/>
    <m/>
    <m/>
    <m/>
    <m/>
    <m/>
    <m/>
    <m/>
    <m/>
    <m/>
    <m/>
    <m/>
    <m/>
    <m/>
    <m/>
    <m/>
    <m/>
    <m/>
    <m/>
    <m/>
    <m/>
    <m/>
    <m/>
    <m/>
    <m/>
    <m/>
    <m/>
    <m/>
    <m/>
    <m/>
    <m/>
    <m/>
    <m/>
    <m/>
    <m/>
    <m/>
    <m/>
    <m/>
    <n v="4"/>
    <x v="0"/>
    <s v="Activo"/>
    <s v="Muy pequeño"/>
    <s v="Sucursal en línea"/>
    <s v="No"/>
    <s v=""/>
    <s v=""/>
    <n v="1866909"/>
    <m/>
    <n v="1866909"/>
    <x v="0"/>
    <x v="0"/>
    <s v=""/>
    <s v=""/>
    <s v=""/>
    <s v=""/>
    <x v="0"/>
  </r>
  <r>
    <n v="11190"/>
    <x v="0"/>
    <n v="0.4"/>
    <s v="No"/>
    <s v="Si"/>
    <n v="0.3"/>
    <x v="1"/>
    <x v="0"/>
    <x v="0"/>
    <d v="2023-06-30T00:00:00"/>
    <n v="3"/>
    <x v="1"/>
    <d v="2023-06-30T00:00:00"/>
    <n v="3"/>
    <s v="3-5 años"/>
    <d v="1965-01-01T00:00:00"/>
    <n v="61"/>
    <x v="3"/>
    <x v="3"/>
    <m/>
    <m/>
    <n v="1"/>
    <m/>
    <n v="1"/>
    <m/>
    <n v="1"/>
    <m/>
    <m/>
    <m/>
    <m/>
    <m/>
    <m/>
    <m/>
    <m/>
    <m/>
    <m/>
    <m/>
    <m/>
    <m/>
    <m/>
    <m/>
    <m/>
    <m/>
    <m/>
    <m/>
    <m/>
    <m/>
    <m/>
    <m/>
    <m/>
    <m/>
    <m/>
    <m/>
    <m/>
    <m/>
    <m/>
    <m/>
    <m/>
    <m/>
    <m/>
    <m/>
    <m/>
    <m/>
    <m/>
    <m/>
    <m/>
    <m/>
    <m/>
    <m/>
    <n v="3"/>
    <x v="0"/>
    <s v="Activo"/>
    <s v="Mediano"/>
    <s v="Asesor de clientes empresariales"/>
    <s v="No"/>
    <s v=""/>
    <s v=""/>
    <n v="812935"/>
    <m/>
    <n v="812935"/>
    <x v="0"/>
    <x v="0"/>
    <s v=""/>
    <s v=""/>
    <s v=""/>
    <s v=""/>
    <x v="0"/>
  </r>
  <r>
    <n v="11191"/>
    <x v="0"/>
    <n v="0.5"/>
    <s v="Si"/>
    <s v="No"/>
    <m/>
    <x v="0"/>
    <x v="0"/>
    <x v="0"/>
    <d v="2023-01-01T00:00:00"/>
    <n v="3"/>
    <x v="1"/>
    <d v="2023-01-01T00:00:00"/>
    <n v="3"/>
    <s v="3-5 años"/>
    <d v="2000-01-01T00:00:00"/>
    <n v="26"/>
    <x v="0"/>
    <x v="0"/>
    <n v="1"/>
    <n v="1"/>
    <m/>
    <n v="1"/>
    <m/>
    <n v="1"/>
    <m/>
    <m/>
    <m/>
    <m/>
    <m/>
    <m/>
    <m/>
    <m/>
    <m/>
    <m/>
    <m/>
    <m/>
    <m/>
    <m/>
    <m/>
    <m/>
    <m/>
    <m/>
    <m/>
    <m/>
    <m/>
    <m/>
    <m/>
    <m/>
    <m/>
    <m/>
    <m/>
    <m/>
    <m/>
    <m/>
    <m/>
    <m/>
    <m/>
    <m/>
    <m/>
    <m/>
    <m/>
    <m/>
    <m/>
    <m/>
    <m/>
    <m/>
    <m/>
    <m/>
    <n v="4"/>
    <x v="1"/>
    <s v="Activo"/>
    <s v="Muy pequeño"/>
    <s v="Unidad muy pequeña"/>
    <s v="No"/>
    <n v="3015545"/>
    <s v="750k-5 mil"/>
    <n v="1799348"/>
    <m/>
    <n v="1799348"/>
    <x v="1"/>
    <x v="2"/>
    <n v="10"/>
    <n v="301554.5"/>
    <n v="1.6759098295604853"/>
    <s v="1-5x"/>
    <x v="1"/>
  </r>
  <r>
    <n v="11192"/>
    <x v="0"/>
    <n v="0.6"/>
    <s v="No"/>
    <s v="No"/>
    <m/>
    <x v="0"/>
    <x v="0"/>
    <x v="2"/>
    <d v="2022-06-30T00:00:00"/>
    <n v="4"/>
    <x v="1"/>
    <d v="2022-06-30T00:00:00"/>
    <n v="4"/>
    <s v="3-5 años"/>
    <d v="1995-01-01T00:00:00"/>
    <n v="31"/>
    <x v="0"/>
    <x v="7"/>
    <m/>
    <m/>
    <n v="1"/>
    <m/>
    <n v="1"/>
    <m/>
    <n v="1"/>
    <m/>
    <m/>
    <m/>
    <m/>
    <m/>
    <m/>
    <m/>
    <m/>
    <m/>
    <m/>
    <m/>
    <m/>
    <m/>
    <m/>
    <m/>
    <m/>
    <m/>
    <m/>
    <m/>
    <m/>
    <m/>
    <m/>
    <m/>
    <m/>
    <m/>
    <m/>
    <m/>
    <m/>
    <m/>
    <m/>
    <m/>
    <m/>
    <m/>
    <m/>
    <m/>
    <m/>
    <m/>
    <m/>
    <m/>
    <m/>
    <m/>
    <m/>
    <m/>
    <n v="3"/>
    <x v="0"/>
    <s v="Activo"/>
    <s v="Muy pequeño"/>
    <s v="Sucursal en línea"/>
    <s v="No"/>
    <s v=""/>
    <s v=""/>
    <n v="1192127"/>
    <m/>
    <n v="1192127"/>
    <x v="0"/>
    <x v="0"/>
    <s v=""/>
    <s v=""/>
    <s v=""/>
    <s v=""/>
    <x v="0"/>
  </r>
  <r>
    <n v="11193"/>
    <x v="9"/>
    <n v="0.7"/>
    <s v="Si"/>
    <s v="Si"/>
    <n v="0.4"/>
    <x v="0"/>
    <x v="0"/>
    <x v="0"/>
    <d v="2022-01-01T00:00:00"/>
    <n v="4"/>
    <x v="1"/>
    <d v="2022-01-01T00:00:00"/>
    <n v="4"/>
    <s v="3-5 años"/>
    <d v="1990-01-01T00:00:00"/>
    <n v="36"/>
    <x v="1"/>
    <x v="8"/>
    <m/>
    <n v="1"/>
    <n v="1"/>
    <n v="1"/>
    <n v="1"/>
    <n v="1"/>
    <n v="1"/>
    <m/>
    <m/>
    <m/>
    <m/>
    <m/>
    <m/>
    <m/>
    <m/>
    <m/>
    <m/>
    <m/>
    <m/>
    <m/>
    <m/>
    <m/>
    <m/>
    <m/>
    <m/>
    <m/>
    <m/>
    <m/>
    <m/>
    <m/>
    <m/>
    <m/>
    <m/>
    <m/>
    <m/>
    <m/>
    <m/>
    <m/>
    <m/>
    <m/>
    <m/>
    <m/>
    <m/>
    <m/>
    <m/>
    <m/>
    <m/>
    <m/>
    <m/>
    <m/>
    <n v="6"/>
    <x v="0"/>
    <s v="Activo"/>
    <s v="Pequeño"/>
    <s v="Asesor de clientes empresariales"/>
    <s v="No"/>
    <s v=""/>
    <s v=""/>
    <n v="1910083"/>
    <m/>
    <n v="1910083"/>
    <x v="0"/>
    <x v="0"/>
    <s v=""/>
    <s v=""/>
    <s v=""/>
    <s v=""/>
    <x v="0"/>
  </r>
  <r>
    <n v="11194"/>
    <x v="0"/>
    <n v="0.8"/>
    <s v="No"/>
    <s v="Si"/>
    <n v="0.75"/>
    <x v="0"/>
    <x v="2"/>
    <x v="3"/>
    <d v="2021-06-30T00:00:00"/>
    <n v="5"/>
    <x v="2"/>
    <d v="2021-06-30T00:00:00"/>
    <n v="5"/>
    <s v="5-10 años"/>
    <d v="1985-01-01T00:00:00"/>
    <n v="41"/>
    <x v="1"/>
    <x v="0"/>
    <n v="1"/>
    <m/>
    <n v="1"/>
    <m/>
    <n v="1"/>
    <m/>
    <n v="1"/>
    <m/>
    <m/>
    <m/>
    <m/>
    <m/>
    <m/>
    <m/>
    <m/>
    <m/>
    <m/>
    <m/>
    <m/>
    <m/>
    <m/>
    <m/>
    <m/>
    <m/>
    <m/>
    <m/>
    <m/>
    <m/>
    <m/>
    <m/>
    <m/>
    <m/>
    <m/>
    <m/>
    <m/>
    <m/>
    <m/>
    <m/>
    <m/>
    <m/>
    <m/>
    <m/>
    <m/>
    <m/>
    <m/>
    <m/>
    <m/>
    <m/>
    <m/>
    <m/>
    <n v="4"/>
    <x v="1"/>
    <s v="Activo"/>
    <s v="Muy pequeño"/>
    <s v="Unidad muy pequeña"/>
    <s v="No"/>
    <n v="1910714"/>
    <s v="750k-5 mil"/>
    <n v="580965"/>
    <m/>
    <n v="580965"/>
    <x v="2"/>
    <x v="1"/>
    <n v="4"/>
    <n v="477678.5"/>
    <n v="3.2888624960195538"/>
    <s v="1-5x"/>
    <x v="1"/>
  </r>
  <r>
    <n v="11195"/>
    <x v="7"/>
    <n v="0.75"/>
    <s v="Si"/>
    <s v="No"/>
    <m/>
    <x v="0"/>
    <x v="0"/>
    <x v="0"/>
    <d v="2021-01-01T00:00:00"/>
    <n v="5"/>
    <x v="2"/>
    <d v="2021-01-01T00:00:00"/>
    <n v="5"/>
    <s v="5-10 años"/>
    <d v="1980-01-01T00:00:00"/>
    <n v="46"/>
    <x v="2"/>
    <x v="4"/>
    <m/>
    <n v="1"/>
    <n v="1"/>
    <n v="1"/>
    <n v="1"/>
    <m/>
    <m/>
    <m/>
    <m/>
    <m/>
    <m/>
    <m/>
    <m/>
    <m/>
    <m/>
    <m/>
    <m/>
    <m/>
    <m/>
    <m/>
    <m/>
    <m/>
    <m/>
    <m/>
    <m/>
    <m/>
    <m/>
    <m/>
    <m/>
    <m/>
    <m/>
    <m/>
    <m/>
    <m/>
    <m/>
    <m/>
    <m/>
    <m/>
    <m/>
    <m/>
    <m/>
    <m/>
    <m/>
    <m/>
    <m/>
    <m/>
    <m/>
    <m/>
    <m/>
    <m/>
    <n v="4"/>
    <x v="0"/>
    <s v="Activo"/>
    <s v="Pequeño"/>
    <s v="Sucursal en línea"/>
    <s v="No"/>
    <s v=""/>
    <s v=""/>
    <n v="1057210"/>
    <m/>
    <n v="1057210"/>
    <x v="0"/>
    <x v="0"/>
    <s v=""/>
    <s v=""/>
    <s v=""/>
    <s v=""/>
    <x v="0"/>
  </r>
  <r>
    <n v="11196"/>
    <x v="7"/>
    <n v="1"/>
    <s v="No"/>
    <s v="No"/>
    <m/>
    <x v="0"/>
    <x v="0"/>
    <x v="0"/>
    <d v="2020-06-30T00:00:00"/>
    <n v="6"/>
    <x v="2"/>
    <d v="2020-06-30T00:00:00"/>
    <n v="6"/>
    <s v="5-10 años"/>
    <d v="1975-01-01T00:00:00"/>
    <n v="51"/>
    <x v="2"/>
    <x v="7"/>
    <m/>
    <m/>
    <n v="1"/>
    <m/>
    <n v="1"/>
    <m/>
    <n v="1"/>
    <m/>
    <m/>
    <m/>
    <m/>
    <m/>
    <m/>
    <m/>
    <m/>
    <m/>
    <m/>
    <m/>
    <m/>
    <m/>
    <m/>
    <m/>
    <m/>
    <m/>
    <m/>
    <m/>
    <m/>
    <m/>
    <m/>
    <m/>
    <m/>
    <m/>
    <m/>
    <m/>
    <m/>
    <m/>
    <m/>
    <m/>
    <m/>
    <m/>
    <m/>
    <m/>
    <m/>
    <m/>
    <m/>
    <m/>
    <m/>
    <m/>
    <m/>
    <m/>
    <n v="3"/>
    <x v="0"/>
    <s v="Activo"/>
    <s v="Pequeño"/>
    <s v="Sucursal en línea"/>
    <s v="No"/>
    <s v=""/>
    <s v=""/>
    <n v="1847858"/>
    <m/>
    <n v="1847858"/>
    <x v="0"/>
    <x v="0"/>
    <s v=""/>
    <s v=""/>
    <s v=""/>
    <s v=""/>
    <x v="0"/>
  </r>
  <r>
    <n v="11197"/>
    <x v="0"/>
    <n v="0"/>
    <s v="Si"/>
    <s v="Si"/>
    <n v="0.15"/>
    <x v="1"/>
    <x v="0"/>
    <x v="0"/>
    <d v="2020-01-01T00:00:00"/>
    <n v="6"/>
    <x v="2"/>
    <d v="2020-01-01T00:00:00"/>
    <n v="6"/>
    <s v="5-10 años"/>
    <d v="1970-01-01T00:00:00"/>
    <n v="56"/>
    <x v="3"/>
    <x v="11"/>
    <m/>
    <n v="1"/>
    <m/>
    <n v="1"/>
    <m/>
    <n v="1"/>
    <m/>
    <m/>
    <m/>
    <m/>
    <m/>
    <m/>
    <m/>
    <m/>
    <m/>
    <m/>
    <m/>
    <m/>
    <m/>
    <m/>
    <m/>
    <m/>
    <m/>
    <m/>
    <m/>
    <m/>
    <m/>
    <m/>
    <m/>
    <m/>
    <m/>
    <m/>
    <m/>
    <m/>
    <m/>
    <m/>
    <m/>
    <m/>
    <m/>
    <m/>
    <m/>
    <m/>
    <m/>
    <m/>
    <m/>
    <m/>
    <m/>
    <m/>
    <m/>
    <m/>
    <n v="3"/>
    <x v="0"/>
    <s v="Activo"/>
    <s v="Mediano"/>
    <s v="Asesor de clientes empresariales"/>
    <s v="No"/>
    <s v=""/>
    <s v=""/>
    <n v="706053"/>
    <m/>
    <n v="706053"/>
    <x v="0"/>
    <x v="0"/>
    <s v=""/>
    <s v=""/>
    <s v=""/>
    <s v=""/>
    <x v="0"/>
  </r>
  <r>
    <n v="11198"/>
    <x v="11"/>
    <n v="0.4"/>
    <s v="No"/>
    <s v="Si"/>
    <n v="0.5"/>
    <x v="1"/>
    <x v="2"/>
    <x v="3"/>
    <d v="2019-06-30T00:00:00"/>
    <n v="7"/>
    <x v="2"/>
    <d v="2019-06-30T00:00:00"/>
    <n v="7"/>
    <s v="5-10 años"/>
    <d v="1965-01-01T00:00:00"/>
    <n v="61"/>
    <x v="3"/>
    <x v="7"/>
    <n v="1"/>
    <m/>
    <n v="1"/>
    <m/>
    <n v="1"/>
    <m/>
    <n v="1"/>
    <m/>
    <m/>
    <m/>
    <m/>
    <m/>
    <m/>
    <m/>
    <m/>
    <m/>
    <m/>
    <m/>
    <m/>
    <m/>
    <m/>
    <m/>
    <m/>
    <m/>
    <m/>
    <m/>
    <m/>
    <m/>
    <m/>
    <m/>
    <m/>
    <m/>
    <m/>
    <m/>
    <m/>
    <m/>
    <m/>
    <m/>
    <m/>
    <m/>
    <m/>
    <m/>
    <m/>
    <m/>
    <m/>
    <m/>
    <m/>
    <m/>
    <m/>
    <m/>
    <n v="4"/>
    <x v="1"/>
    <s v="Activo"/>
    <s v="Pequeño"/>
    <s v="Asesor de clientes empresariales"/>
    <s v="No"/>
    <n v="4121027"/>
    <s v="750k-5 mil"/>
    <n v="125479"/>
    <m/>
    <n v="125479"/>
    <x v="2"/>
    <x v="1"/>
    <n v="8"/>
    <n v="515128.375"/>
    <n v="32.842364060918563"/>
    <s v="20-50x"/>
    <x v="1"/>
  </r>
  <r>
    <n v="11199"/>
    <x v="0"/>
    <n v="0.15"/>
    <s v="Si"/>
    <s v="No"/>
    <m/>
    <x v="1"/>
    <x v="0"/>
    <x v="0"/>
    <d v="2019-01-01T00:00:00"/>
    <n v="7"/>
    <x v="2"/>
    <d v="2019-01-01T00:00:00"/>
    <n v="7"/>
    <s v="5-10 años"/>
    <d v="2000-01-01T00:00:00"/>
    <n v="26"/>
    <x v="0"/>
    <x v="7"/>
    <m/>
    <n v="1"/>
    <n v="1"/>
    <n v="1"/>
    <n v="1"/>
    <n v="1"/>
    <n v="1"/>
    <m/>
    <m/>
    <m/>
    <m/>
    <m/>
    <m/>
    <m/>
    <m/>
    <m/>
    <m/>
    <m/>
    <m/>
    <m/>
    <m/>
    <m/>
    <m/>
    <m/>
    <m/>
    <m/>
    <m/>
    <m/>
    <m/>
    <m/>
    <m/>
    <m/>
    <m/>
    <m/>
    <m/>
    <m/>
    <m/>
    <m/>
    <m/>
    <m/>
    <m/>
    <m/>
    <m/>
    <m/>
    <m/>
    <m/>
    <m/>
    <m/>
    <m/>
    <m/>
    <n v="6"/>
    <x v="0"/>
    <s v="Activo"/>
    <s v="Pequeño"/>
    <s v="Asesor de clientes empresariales"/>
    <s v="No"/>
    <s v=""/>
    <s v=""/>
    <n v="504782"/>
    <m/>
    <n v="504782"/>
    <x v="0"/>
    <x v="0"/>
    <s v=""/>
    <s v=""/>
    <s v=""/>
    <s v=""/>
    <x v="0"/>
  </r>
  <r>
    <n v="11200"/>
    <x v="0"/>
    <n v="0.2"/>
    <s v="No"/>
    <s v="No"/>
    <m/>
    <x v="1"/>
    <x v="0"/>
    <x v="2"/>
    <d v="2018-06-30T00:00:00"/>
    <n v="8"/>
    <x v="2"/>
    <d v="2018-06-30T00:00:00"/>
    <n v="8"/>
    <s v="5-10 años"/>
    <d v="1995-01-01T00:00:00"/>
    <n v="31"/>
    <x v="0"/>
    <x v="0"/>
    <m/>
    <m/>
    <n v="1"/>
    <m/>
    <n v="1"/>
    <m/>
    <n v="1"/>
    <m/>
    <m/>
    <m/>
    <m/>
    <m/>
    <m/>
    <m/>
    <m/>
    <m/>
    <m/>
    <m/>
    <m/>
    <m/>
    <m/>
    <m/>
    <m/>
    <m/>
    <m/>
    <m/>
    <m/>
    <m/>
    <m/>
    <m/>
    <m/>
    <m/>
    <m/>
    <m/>
    <m/>
    <m/>
    <m/>
    <m/>
    <m/>
    <m/>
    <m/>
    <m/>
    <m/>
    <m/>
    <m/>
    <m/>
    <m/>
    <m/>
    <m/>
    <m/>
    <n v="3"/>
    <x v="0"/>
    <s v="Activo"/>
    <s v="Muy pequeño"/>
    <s v="Sucursal en línea"/>
    <s v="No"/>
    <s v=""/>
    <s v=""/>
    <n v="1135934"/>
    <m/>
    <n v="1135934"/>
    <x v="0"/>
    <x v="0"/>
    <s v=""/>
    <s v=""/>
    <s v=""/>
    <s v=""/>
    <x v="0"/>
  </r>
  <r>
    <n v="11201"/>
    <x v="0"/>
    <n v="0.3"/>
    <s v="Si"/>
    <s v="Si"/>
    <n v="0.15"/>
    <x v="1"/>
    <x v="0"/>
    <x v="2"/>
    <d v="2018-01-01T00:00:00"/>
    <n v="8"/>
    <x v="2"/>
    <d v="2018-01-01T00:00:00"/>
    <n v="8"/>
    <s v="5-10 años"/>
    <d v="1990-01-01T00:00:00"/>
    <n v="36"/>
    <x v="1"/>
    <x v="0"/>
    <m/>
    <n v="1"/>
    <n v="1"/>
    <n v="1"/>
    <n v="1"/>
    <m/>
    <m/>
    <m/>
    <m/>
    <m/>
    <m/>
    <m/>
    <m/>
    <m/>
    <m/>
    <m/>
    <m/>
    <m/>
    <m/>
    <m/>
    <m/>
    <m/>
    <m/>
    <m/>
    <m/>
    <m/>
    <m/>
    <m/>
    <m/>
    <m/>
    <m/>
    <m/>
    <m/>
    <m/>
    <m/>
    <m/>
    <m/>
    <m/>
    <m/>
    <m/>
    <m/>
    <m/>
    <m/>
    <m/>
    <m/>
    <m/>
    <m/>
    <m/>
    <m/>
    <m/>
    <n v="4"/>
    <x v="0"/>
    <s v="Activo"/>
    <s v="Muy pequeño"/>
    <s v="Perfil NN"/>
    <s v="No"/>
    <s v=""/>
    <s v=""/>
    <n v="559966"/>
    <m/>
    <n v="559966"/>
    <x v="0"/>
    <x v="0"/>
    <s v=""/>
    <s v=""/>
    <s v=""/>
    <s v=""/>
    <x v="0"/>
  </r>
  <r>
    <n v="11202"/>
    <x v="3"/>
    <n v="0.4"/>
    <s v="No"/>
    <s v="Si"/>
    <n v="0.3"/>
    <x v="1"/>
    <x v="0"/>
    <x v="2"/>
    <d v="2017-06-30T00:00:00"/>
    <n v="9"/>
    <x v="2"/>
    <d v="2017-06-30T00:00:00"/>
    <n v="9"/>
    <s v="5-10 años"/>
    <d v="1985-01-01T00:00:00"/>
    <n v="41"/>
    <x v="1"/>
    <x v="0"/>
    <m/>
    <m/>
    <n v="1"/>
    <m/>
    <n v="1"/>
    <m/>
    <n v="1"/>
    <m/>
    <m/>
    <m/>
    <m/>
    <m/>
    <m/>
    <m/>
    <m/>
    <m/>
    <m/>
    <m/>
    <m/>
    <m/>
    <m/>
    <m/>
    <m/>
    <m/>
    <m/>
    <m/>
    <m/>
    <m/>
    <m/>
    <m/>
    <m/>
    <m/>
    <m/>
    <m/>
    <m/>
    <m/>
    <m/>
    <m/>
    <m/>
    <m/>
    <m/>
    <m/>
    <m/>
    <m/>
    <m/>
    <m/>
    <m/>
    <m/>
    <m/>
    <m/>
    <n v="3"/>
    <x v="0"/>
    <s v="Activo"/>
    <s v="Muy pequeño"/>
    <s v="Unidad muy pequeña"/>
    <s v="No"/>
    <s v=""/>
    <s v=""/>
    <n v="907440"/>
    <m/>
    <n v="907440"/>
    <x v="0"/>
    <x v="0"/>
    <s v=""/>
    <s v=""/>
    <s v=""/>
    <s v=""/>
    <x v="0"/>
  </r>
  <r>
    <n v="11203"/>
    <x v="0"/>
    <n v="0.5"/>
    <s v="Si"/>
    <s v="No"/>
    <m/>
    <x v="0"/>
    <x v="0"/>
    <x v="0"/>
    <d v="2017-01-01T00:00:00"/>
    <n v="9"/>
    <x v="2"/>
    <d v="2017-01-01T00:00:00"/>
    <n v="9"/>
    <s v="5-10 años"/>
    <d v="1980-01-01T00:00:00"/>
    <n v="46"/>
    <x v="2"/>
    <x v="1"/>
    <m/>
    <n v="1"/>
    <m/>
    <n v="1"/>
    <m/>
    <n v="1"/>
    <m/>
    <m/>
    <m/>
    <m/>
    <m/>
    <m/>
    <m/>
    <m/>
    <m/>
    <m/>
    <m/>
    <m/>
    <m/>
    <m/>
    <m/>
    <m/>
    <m/>
    <m/>
    <m/>
    <m/>
    <m/>
    <m/>
    <m/>
    <m/>
    <m/>
    <m/>
    <m/>
    <m/>
    <m/>
    <m/>
    <m/>
    <m/>
    <m/>
    <m/>
    <m/>
    <m/>
    <m/>
    <m/>
    <m/>
    <m/>
    <m/>
    <m/>
    <m/>
    <m/>
    <n v="3"/>
    <x v="0"/>
    <s v="Activo"/>
    <s v="Pequeño"/>
    <s v="Asesor de clientes empresariales"/>
    <s v="No"/>
    <s v=""/>
    <s v=""/>
    <n v="1090887"/>
    <m/>
    <n v="1090887"/>
    <x v="0"/>
    <x v="0"/>
    <s v=""/>
    <s v=""/>
    <s v=""/>
    <s v=""/>
    <x v="0"/>
  </r>
  <r>
    <n v="11204"/>
    <x v="0"/>
    <n v="0.6"/>
    <s v="No"/>
    <s v="No"/>
    <m/>
    <x v="0"/>
    <x v="0"/>
    <x v="0"/>
    <d v="2016-06-30T00:00:00"/>
    <n v="10"/>
    <x v="3"/>
    <d v="2016-06-30T00:00:00"/>
    <n v="10"/>
    <s v="10-20 años"/>
    <d v="1975-01-01T00:00:00"/>
    <n v="51"/>
    <x v="2"/>
    <x v="3"/>
    <m/>
    <m/>
    <n v="1"/>
    <m/>
    <n v="1"/>
    <m/>
    <n v="1"/>
    <m/>
    <m/>
    <m/>
    <m/>
    <m/>
    <m/>
    <m/>
    <m/>
    <m/>
    <m/>
    <m/>
    <m/>
    <m/>
    <m/>
    <m/>
    <m/>
    <m/>
    <m/>
    <m/>
    <m/>
    <m/>
    <m/>
    <m/>
    <m/>
    <m/>
    <m/>
    <m/>
    <m/>
    <m/>
    <m/>
    <m/>
    <m/>
    <m/>
    <m/>
    <m/>
    <m/>
    <m/>
    <m/>
    <m/>
    <m/>
    <m/>
    <m/>
    <m/>
    <n v="3"/>
    <x v="0"/>
    <s v="Activo"/>
    <s v="Pequeño"/>
    <s v="Asesor de clientes empresariales"/>
    <s v="No"/>
    <s v=""/>
    <s v=""/>
    <n v="136541"/>
    <m/>
    <n v="136541"/>
    <x v="0"/>
    <x v="0"/>
    <s v=""/>
    <s v=""/>
    <s v=""/>
    <s v=""/>
    <x v="0"/>
  </r>
  <r>
    <n v="11205"/>
    <x v="0"/>
    <n v="0.7"/>
    <s v="Si"/>
    <s v="Si"/>
    <n v="0.4"/>
    <x v="0"/>
    <x v="0"/>
    <x v="0"/>
    <d v="2016-01-01T00:00:00"/>
    <n v="10"/>
    <x v="3"/>
    <d v="2016-01-01T00:00:00"/>
    <n v="10"/>
    <s v="10-20 años"/>
    <d v="1970-01-01T00:00:00"/>
    <n v="56"/>
    <x v="3"/>
    <x v="0"/>
    <m/>
    <n v="1"/>
    <n v="1"/>
    <n v="1"/>
    <n v="1"/>
    <n v="1"/>
    <n v="1"/>
    <m/>
    <m/>
    <m/>
    <m/>
    <m/>
    <m/>
    <m/>
    <m/>
    <m/>
    <m/>
    <m/>
    <m/>
    <m/>
    <m/>
    <m/>
    <m/>
    <m/>
    <m/>
    <m/>
    <m/>
    <m/>
    <m/>
    <m/>
    <m/>
    <m/>
    <m/>
    <m/>
    <m/>
    <m/>
    <m/>
    <m/>
    <m/>
    <m/>
    <m/>
    <m/>
    <m/>
    <m/>
    <m/>
    <m/>
    <m/>
    <m/>
    <m/>
    <m/>
    <n v="6"/>
    <x v="0"/>
    <s v="Activo"/>
    <s v="Mediano"/>
    <s v="Asesor de clientes empresariales"/>
    <s v="No"/>
    <s v=""/>
    <s v=""/>
    <n v="209335"/>
    <m/>
    <n v="209335"/>
    <x v="0"/>
    <x v="0"/>
    <s v=""/>
    <s v=""/>
    <s v=""/>
    <s v=""/>
    <x v="0"/>
  </r>
  <r>
    <n v="11206"/>
    <x v="0"/>
    <n v="0.8"/>
    <s v="No"/>
    <s v="Si"/>
    <n v="0.75"/>
    <x v="0"/>
    <x v="0"/>
    <x v="0"/>
    <d v="2015-06-30T00:00:00"/>
    <n v="11"/>
    <x v="3"/>
    <d v="2015-06-30T00:00:00"/>
    <n v="11"/>
    <s v="10-20 años"/>
    <d v="1965-01-01T00:00:00"/>
    <n v="61"/>
    <x v="3"/>
    <x v="7"/>
    <m/>
    <m/>
    <n v="1"/>
    <m/>
    <n v="1"/>
    <m/>
    <n v="1"/>
    <m/>
    <m/>
    <m/>
    <m/>
    <m/>
    <m/>
    <m/>
    <m/>
    <m/>
    <m/>
    <m/>
    <m/>
    <m/>
    <m/>
    <m/>
    <m/>
    <m/>
    <m/>
    <m/>
    <m/>
    <m/>
    <m/>
    <m/>
    <m/>
    <m/>
    <m/>
    <m/>
    <m/>
    <m/>
    <m/>
    <m/>
    <m/>
    <m/>
    <m/>
    <m/>
    <m/>
    <m/>
    <m/>
    <m/>
    <m/>
    <m/>
    <m/>
    <m/>
    <n v="3"/>
    <x v="0"/>
    <s v="Activo"/>
    <s v="Mediano"/>
    <s v="Asesor de clientes empresariales"/>
    <s v="No"/>
    <s v=""/>
    <s v=""/>
    <n v="602192"/>
    <m/>
    <n v="602192"/>
    <x v="0"/>
    <x v="0"/>
    <s v=""/>
    <s v=""/>
    <s v=""/>
    <s v=""/>
    <x v="0"/>
  </r>
  <r>
    <n v="11207"/>
    <x v="10"/>
    <n v="0.75"/>
    <s v="Si"/>
    <s v="No"/>
    <m/>
    <x v="0"/>
    <x v="0"/>
    <x v="2"/>
    <d v="2015-01-01T00:00:00"/>
    <n v="11"/>
    <x v="3"/>
    <d v="2015-01-01T00:00:00"/>
    <n v="11"/>
    <s v="10-20 años"/>
    <d v="2000-01-01T00:00:00"/>
    <n v="26"/>
    <x v="0"/>
    <x v="7"/>
    <m/>
    <n v="1"/>
    <n v="1"/>
    <n v="1"/>
    <n v="1"/>
    <m/>
    <m/>
    <m/>
    <m/>
    <m/>
    <m/>
    <m/>
    <m/>
    <m/>
    <m/>
    <m/>
    <m/>
    <m/>
    <m/>
    <m/>
    <m/>
    <m/>
    <m/>
    <m/>
    <m/>
    <m/>
    <m/>
    <m/>
    <m/>
    <m/>
    <m/>
    <m/>
    <m/>
    <m/>
    <m/>
    <m/>
    <m/>
    <m/>
    <m/>
    <m/>
    <m/>
    <m/>
    <m/>
    <m/>
    <m/>
    <m/>
    <m/>
    <m/>
    <m/>
    <m/>
    <n v="4"/>
    <x v="0"/>
    <s v="Activo"/>
    <s v="Muy pequeño"/>
    <s v="Sucursal en línea"/>
    <s v="No"/>
    <s v=""/>
    <s v=""/>
    <n v="274427"/>
    <m/>
    <n v="274427"/>
    <x v="0"/>
    <x v="0"/>
    <s v=""/>
    <s v=""/>
    <s v=""/>
    <s v=""/>
    <x v="0"/>
  </r>
  <r>
    <n v="11208"/>
    <x v="0"/>
    <n v="1"/>
    <s v="No"/>
    <s v="No"/>
    <m/>
    <x v="0"/>
    <x v="0"/>
    <x v="0"/>
    <d v="2014-01-01T00:00:00"/>
    <n v="12"/>
    <x v="3"/>
    <d v="2014-01-01T00:00:00"/>
    <n v="12"/>
    <s v="10-20 años"/>
    <d v="1995-01-01T00:00:00"/>
    <n v="31"/>
    <x v="0"/>
    <x v="7"/>
    <n v="1"/>
    <m/>
    <n v="1"/>
    <m/>
    <n v="1"/>
    <m/>
    <n v="1"/>
    <m/>
    <m/>
    <m/>
    <m/>
    <m/>
    <m/>
    <m/>
    <m/>
    <m/>
    <m/>
    <m/>
    <m/>
    <m/>
    <m/>
    <m/>
    <m/>
    <m/>
    <m/>
    <m/>
    <m/>
    <m/>
    <m/>
    <m/>
    <m/>
    <m/>
    <m/>
    <m/>
    <m/>
    <m/>
    <m/>
    <m/>
    <m/>
    <m/>
    <m/>
    <m/>
    <m/>
    <m/>
    <m/>
    <m/>
    <m/>
    <m/>
    <m/>
    <m/>
    <n v="4"/>
    <x v="1"/>
    <s v="Activo"/>
    <s v="Muy pequeño"/>
    <s v="Unidad muy pequeña"/>
    <s v="No"/>
    <n v="2809095"/>
    <s v="750k-5 mil"/>
    <n v="1348148"/>
    <m/>
    <n v="1348148"/>
    <x v="1"/>
    <x v="1"/>
    <n v="7"/>
    <n v="401299.28571428574"/>
    <n v="2.0836695971065491"/>
    <s v="1-5x"/>
    <x v="1"/>
  </r>
  <r>
    <n v="11209"/>
    <x v="7"/>
    <n v="0"/>
    <s v="Si"/>
    <s v="Si"/>
    <n v="0.15"/>
    <x v="1"/>
    <x v="0"/>
    <x v="2"/>
    <d v="2013-01-01T00:00:00"/>
    <n v="13"/>
    <x v="3"/>
    <d v="2013-01-01T00:00:00"/>
    <n v="13"/>
    <s v="10-20 años"/>
    <d v="1990-01-01T00:00:00"/>
    <n v="36"/>
    <x v="1"/>
    <x v="7"/>
    <m/>
    <n v="1"/>
    <m/>
    <n v="1"/>
    <m/>
    <n v="1"/>
    <m/>
    <m/>
    <m/>
    <m/>
    <m/>
    <m/>
    <m/>
    <m/>
    <m/>
    <m/>
    <m/>
    <m/>
    <m/>
    <m/>
    <m/>
    <m/>
    <m/>
    <m/>
    <m/>
    <m/>
    <m/>
    <m/>
    <m/>
    <m/>
    <m/>
    <m/>
    <m/>
    <m/>
    <m/>
    <m/>
    <m/>
    <m/>
    <m/>
    <m/>
    <m/>
    <m/>
    <m/>
    <m/>
    <m/>
    <m/>
    <m/>
    <m/>
    <m/>
    <m/>
    <n v="3"/>
    <x v="0"/>
    <s v="Activo"/>
    <s v="Muy pequeño"/>
    <s v="Sucursal en línea"/>
    <s v="No"/>
    <s v=""/>
    <s v=""/>
    <n v="164965"/>
    <m/>
    <n v="164965"/>
    <x v="0"/>
    <x v="0"/>
    <s v=""/>
    <s v=""/>
    <s v=""/>
    <s v=""/>
    <x v="0"/>
  </r>
  <r>
    <n v="11210"/>
    <x v="9"/>
    <n v="0.4"/>
    <s v="No"/>
    <s v="Si"/>
    <n v="0.5"/>
    <x v="1"/>
    <x v="0"/>
    <x v="0"/>
    <d v="2012-01-01T00:00:00"/>
    <n v="14"/>
    <x v="3"/>
    <d v="2012-01-01T00:00:00"/>
    <n v="14"/>
    <s v="10-20 años"/>
    <d v="1985-01-01T00:00:00"/>
    <n v="41"/>
    <x v="1"/>
    <x v="0"/>
    <m/>
    <m/>
    <n v="1"/>
    <m/>
    <n v="1"/>
    <m/>
    <n v="1"/>
    <m/>
    <m/>
    <m/>
    <m/>
    <m/>
    <m/>
    <m/>
    <m/>
    <m/>
    <m/>
    <m/>
    <m/>
    <m/>
    <m/>
    <m/>
    <m/>
    <m/>
    <m/>
    <m/>
    <m/>
    <m/>
    <m/>
    <m/>
    <m/>
    <m/>
    <m/>
    <m/>
    <m/>
    <m/>
    <m/>
    <m/>
    <m/>
    <m/>
    <m/>
    <m/>
    <m/>
    <m/>
    <m/>
    <m/>
    <m/>
    <m/>
    <m/>
    <m/>
    <n v="3"/>
    <x v="0"/>
    <s v="Activo"/>
    <s v="Pequeño"/>
    <s v="Asesor de clientes empresariales"/>
    <s v="No"/>
    <s v=""/>
    <s v=""/>
    <n v="568943"/>
    <m/>
    <n v="568943"/>
    <x v="0"/>
    <x v="0"/>
    <s v=""/>
    <s v=""/>
    <s v=""/>
    <s v=""/>
    <x v="0"/>
  </r>
  <r>
    <n v="11211"/>
    <x v="0"/>
    <n v="0.15"/>
    <s v="Si"/>
    <s v="No"/>
    <m/>
    <x v="1"/>
    <x v="0"/>
    <x v="2"/>
    <d v="2011-01-01T00:00:00"/>
    <n v="15"/>
    <x v="3"/>
    <d v="2011-01-01T00:00:00"/>
    <n v="15"/>
    <s v="10-20 años"/>
    <d v="1980-01-01T00:00:00"/>
    <n v="46"/>
    <x v="2"/>
    <x v="0"/>
    <m/>
    <n v="1"/>
    <n v="1"/>
    <n v="1"/>
    <n v="1"/>
    <n v="1"/>
    <n v="1"/>
    <m/>
    <m/>
    <m/>
    <m/>
    <m/>
    <m/>
    <m/>
    <m/>
    <m/>
    <m/>
    <m/>
    <m/>
    <m/>
    <m/>
    <m/>
    <m/>
    <m/>
    <m/>
    <m/>
    <m/>
    <m/>
    <m/>
    <m/>
    <m/>
    <m/>
    <m/>
    <m/>
    <m/>
    <m/>
    <m/>
    <m/>
    <m/>
    <m/>
    <m/>
    <m/>
    <m/>
    <m/>
    <m/>
    <m/>
    <m/>
    <m/>
    <m/>
    <m/>
    <n v="6"/>
    <x v="0"/>
    <s v="Activo"/>
    <s v="Muy pequeño"/>
    <s v="Unidad muy pequeña"/>
    <s v="No"/>
    <s v=""/>
    <s v=""/>
    <n v="395393"/>
    <m/>
    <n v="395393"/>
    <x v="0"/>
    <x v="0"/>
    <s v=""/>
    <s v=""/>
    <s v=""/>
    <s v=""/>
    <x v="0"/>
  </r>
  <r>
    <n v="11212"/>
    <x v="0"/>
    <n v="0.2"/>
    <s v="No"/>
    <s v="No"/>
    <m/>
    <x v="1"/>
    <x v="0"/>
    <x v="0"/>
    <d v="2010-01-01T00:00:00"/>
    <n v="16"/>
    <x v="3"/>
    <d v="2010-01-01T00:00:00"/>
    <n v="16"/>
    <s v="10-20 años"/>
    <d v="1975-01-01T00:00:00"/>
    <n v="51"/>
    <x v="2"/>
    <x v="10"/>
    <m/>
    <m/>
    <n v="1"/>
    <m/>
    <n v="1"/>
    <m/>
    <n v="1"/>
    <m/>
    <m/>
    <m/>
    <m/>
    <m/>
    <m/>
    <m/>
    <m/>
    <m/>
    <m/>
    <m/>
    <m/>
    <m/>
    <m/>
    <m/>
    <m/>
    <m/>
    <m/>
    <m/>
    <m/>
    <m/>
    <m/>
    <m/>
    <m/>
    <m/>
    <m/>
    <m/>
    <m/>
    <m/>
    <m/>
    <m/>
    <m/>
    <m/>
    <m/>
    <m/>
    <m/>
    <m/>
    <m/>
    <m/>
    <m/>
    <m/>
    <m/>
    <m/>
    <n v="3"/>
    <x v="0"/>
    <s v="Activo"/>
    <s v="Pequeño"/>
    <s v="Asesor de clientes empresariales"/>
    <s v="No"/>
    <s v=""/>
    <s v=""/>
    <n v="239843"/>
    <m/>
    <n v="239843"/>
    <x v="0"/>
    <x v="0"/>
    <s v=""/>
    <s v=""/>
    <s v=""/>
    <s v=""/>
    <x v="0"/>
  </r>
  <r>
    <n v="11213"/>
    <x v="0"/>
    <n v="0.3"/>
    <s v="Si"/>
    <s v="Si"/>
    <n v="0.15"/>
    <x v="1"/>
    <x v="0"/>
    <x v="2"/>
    <d v="2009-01-01T00:00:00"/>
    <n v="17"/>
    <x v="3"/>
    <d v="2009-01-01T00:00:00"/>
    <n v="17"/>
    <s v="10-20 años"/>
    <d v="1970-01-01T00:00:00"/>
    <n v="56"/>
    <x v="3"/>
    <x v="7"/>
    <m/>
    <n v="1"/>
    <n v="1"/>
    <n v="1"/>
    <n v="1"/>
    <m/>
    <m/>
    <m/>
    <m/>
    <m/>
    <m/>
    <m/>
    <m/>
    <m/>
    <m/>
    <m/>
    <m/>
    <m/>
    <m/>
    <m/>
    <m/>
    <m/>
    <m/>
    <m/>
    <m/>
    <m/>
    <m/>
    <m/>
    <m/>
    <m/>
    <m/>
    <m/>
    <m/>
    <m/>
    <m/>
    <m/>
    <m/>
    <m/>
    <m/>
    <m/>
    <m/>
    <m/>
    <m/>
    <m/>
    <m/>
    <m/>
    <m/>
    <m/>
    <m/>
    <m/>
    <n v="4"/>
    <x v="0"/>
    <s v="Activo"/>
    <s v="Mediano"/>
    <s v="Sucursal en línea"/>
    <s v="No"/>
    <s v=""/>
    <s v=""/>
    <n v="1984501"/>
    <m/>
    <n v="1984501"/>
    <x v="0"/>
    <x v="0"/>
    <s v=""/>
    <s v=""/>
    <s v=""/>
    <s v=""/>
    <x v="0"/>
  </r>
  <r>
    <n v="11214"/>
    <x v="10"/>
    <n v="0.4"/>
    <s v="No"/>
    <s v="Si"/>
    <n v="0.3"/>
    <x v="1"/>
    <x v="0"/>
    <x v="0"/>
    <d v="2008-01-01T00:00:00"/>
    <n v="18"/>
    <x v="3"/>
    <d v="2008-01-01T00:00:00"/>
    <n v="18"/>
    <s v="10-20 años"/>
    <d v="1965-01-01T00:00:00"/>
    <n v="61"/>
    <x v="3"/>
    <x v="2"/>
    <m/>
    <m/>
    <n v="1"/>
    <m/>
    <n v="1"/>
    <m/>
    <n v="1"/>
    <m/>
    <m/>
    <m/>
    <m/>
    <m/>
    <m/>
    <m/>
    <m/>
    <m/>
    <m/>
    <m/>
    <m/>
    <m/>
    <m/>
    <m/>
    <m/>
    <m/>
    <m/>
    <m/>
    <m/>
    <m/>
    <m/>
    <m/>
    <m/>
    <m/>
    <m/>
    <m/>
    <m/>
    <m/>
    <m/>
    <m/>
    <m/>
    <m/>
    <m/>
    <m/>
    <m/>
    <m/>
    <m/>
    <m/>
    <m/>
    <m/>
    <m/>
    <m/>
    <n v="3"/>
    <x v="0"/>
    <s v="Activo"/>
    <s v="Mediano"/>
    <s v="Asesor de clientes empresariales"/>
    <s v="No"/>
    <s v=""/>
    <s v=""/>
    <n v="165076"/>
    <m/>
    <n v="165076"/>
    <x v="0"/>
    <x v="0"/>
    <s v=""/>
    <s v=""/>
    <s v=""/>
    <s v=""/>
    <x v="0"/>
  </r>
  <r>
    <n v="11215"/>
    <x v="0"/>
    <n v="0.5"/>
    <s v="Si"/>
    <s v="No"/>
    <m/>
    <x v="0"/>
    <x v="0"/>
    <x v="2"/>
    <d v="2007-01-01T00:00:00"/>
    <n v="19"/>
    <x v="3"/>
    <d v="2007-01-01T00:00:00"/>
    <n v="19"/>
    <s v="10-20 años"/>
    <d v="2000-01-01T00:00:00"/>
    <n v="26"/>
    <x v="0"/>
    <x v="1"/>
    <m/>
    <n v="1"/>
    <m/>
    <n v="1"/>
    <m/>
    <n v="1"/>
    <m/>
    <m/>
    <m/>
    <m/>
    <m/>
    <m/>
    <m/>
    <m/>
    <m/>
    <m/>
    <m/>
    <m/>
    <m/>
    <m/>
    <m/>
    <m/>
    <m/>
    <m/>
    <m/>
    <m/>
    <m/>
    <m/>
    <m/>
    <m/>
    <m/>
    <m/>
    <m/>
    <m/>
    <m/>
    <m/>
    <m/>
    <m/>
    <m/>
    <m/>
    <m/>
    <m/>
    <m/>
    <m/>
    <m/>
    <m/>
    <m/>
    <m/>
    <m/>
    <m/>
    <n v="3"/>
    <x v="0"/>
    <s v="Activo"/>
    <s v="Muy pequeño"/>
    <s v="Unidad muy pequeña"/>
    <s v="No"/>
    <s v=""/>
    <s v=""/>
    <n v="553106"/>
    <m/>
    <n v="553106"/>
    <x v="0"/>
    <x v="0"/>
    <s v=""/>
    <s v=""/>
    <s v=""/>
    <s v=""/>
    <x v="0"/>
  </r>
  <r>
    <n v="11216"/>
    <x v="0"/>
    <n v="0.6"/>
    <s v="No"/>
    <s v="No"/>
    <m/>
    <x v="0"/>
    <x v="0"/>
    <x v="2"/>
    <d v="2006-01-01T00:00:00"/>
    <n v="20"/>
    <x v="4"/>
    <d v="2006-01-01T00:00:00"/>
    <n v="20"/>
    <s v="&gt;20 años"/>
    <d v="1995-01-01T00:00:00"/>
    <n v="31"/>
    <x v="0"/>
    <x v="3"/>
    <m/>
    <m/>
    <n v="1"/>
    <m/>
    <n v="1"/>
    <m/>
    <n v="1"/>
    <m/>
    <m/>
    <m/>
    <m/>
    <m/>
    <m/>
    <m/>
    <m/>
    <m/>
    <m/>
    <m/>
    <m/>
    <m/>
    <m/>
    <m/>
    <m/>
    <m/>
    <m/>
    <m/>
    <m/>
    <m/>
    <m/>
    <m/>
    <m/>
    <m/>
    <m/>
    <m/>
    <m/>
    <m/>
    <m/>
    <m/>
    <m/>
    <m/>
    <m/>
    <m/>
    <m/>
    <m/>
    <m/>
    <m/>
    <m/>
    <m/>
    <m/>
    <m/>
    <n v="3"/>
    <x v="0"/>
    <s v="Activo"/>
    <s v="Muy pequeño"/>
    <s v="Unidad muy pequeña"/>
    <s v="No"/>
    <s v=""/>
    <s v=""/>
    <n v="1166555"/>
    <m/>
    <n v="1166555"/>
    <x v="0"/>
    <x v="0"/>
    <s v=""/>
    <s v=""/>
    <s v=""/>
    <s v=""/>
    <x v="0"/>
  </r>
  <r>
    <n v="11217"/>
    <x v="0"/>
    <n v="0.7"/>
    <s v="Si"/>
    <s v="Si"/>
    <n v="0.4"/>
    <x v="0"/>
    <x v="1"/>
    <x v="3"/>
    <d v="2005-01-01T00:00:00"/>
    <n v="21"/>
    <x v="4"/>
    <d v="2005-01-01T00:00:00"/>
    <n v="21"/>
    <s v="&gt;20 años"/>
    <d v="1990-01-01T00:00:00"/>
    <n v="36"/>
    <x v="1"/>
    <x v="7"/>
    <n v="1"/>
    <n v="1"/>
    <n v="1"/>
    <n v="1"/>
    <n v="1"/>
    <n v="1"/>
    <n v="1"/>
    <m/>
    <m/>
    <m/>
    <m/>
    <m/>
    <m/>
    <m/>
    <m/>
    <m/>
    <m/>
    <m/>
    <m/>
    <m/>
    <m/>
    <m/>
    <m/>
    <m/>
    <m/>
    <m/>
    <m/>
    <m/>
    <m/>
    <m/>
    <m/>
    <m/>
    <m/>
    <m/>
    <m/>
    <m/>
    <m/>
    <m/>
    <m/>
    <m/>
    <m/>
    <m/>
    <m/>
    <m/>
    <m/>
    <m/>
    <m/>
    <m/>
    <m/>
    <m/>
    <n v="7"/>
    <x v="1"/>
    <s v="Activo"/>
    <s v="Pequeño"/>
    <s v="Asesor de clientes empresariales"/>
    <s v="No"/>
    <n v="3672935"/>
    <s v="750k-5 mil"/>
    <n v="1004258"/>
    <m/>
    <n v="1004258"/>
    <x v="2"/>
    <x v="2"/>
    <n v="9"/>
    <n v="408103.88888888888"/>
    <n v="3.6573619528049566"/>
    <s v="1-5x"/>
    <x v="1"/>
  </r>
  <r>
    <n v="11218"/>
    <x v="7"/>
    <n v="0.8"/>
    <s v="No"/>
    <s v="Si"/>
    <n v="0.75"/>
    <x v="0"/>
    <x v="0"/>
    <x v="0"/>
    <d v="2004-01-01T00:00:00"/>
    <n v="22"/>
    <x v="4"/>
    <d v="2004-01-01T00:00:00"/>
    <n v="22"/>
    <s v="&gt;20 años"/>
    <d v="1985-01-01T00:00:00"/>
    <n v="41"/>
    <x v="1"/>
    <x v="4"/>
    <m/>
    <m/>
    <n v="1"/>
    <m/>
    <n v="1"/>
    <m/>
    <n v="1"/>
    <m/>
    <m/>
    <m/>
    <m/>
    <m/>
    <m/>
    <m/>
    <m/>
    <m/>
    <m/>
    <m/>
    <m/>
    <m/>
    <m/>
    <m/>
    <m/>
    <m/>
    <m/>
    <m/>
    <m/>
    <m/>
    <m/>
    <m/>
    <m/>
    <m/>
    <m/>
    <m/>
    <m/>
    <m/>
    <m/>
    <m/>
    <m/>
    <m/>
    <m/>
    <m/>
    <m/>
    <m/>
    <m/>
    <m/>
    <m/>
    <m/>
    <m/>
    <m/>
    <n v="3"/>
    <x v="0"/>
    <s v="Activo"/>
    <s v="Muy pequeño"/>
    <s v="Sucursal en línea"/>
    <s v="No"/>
    <s v=""/>
    <s v=""/>
    <n v="1391498"/>
    <m/>
    <n v="1391498"/>
    <x v="0"/>
    <x v="0"/>
    <s v=""/>
    <s v=""/>
    <s v=""/>
    <s v=""/>
    <x v="0"/>
  </r>
  <r>
    <n v="11219"/>
    <x v="7"/>
    <n v="0.75"/>
    <s v="Si"/>
    <s v="No"/>
    <m/>
    <x v="0"/>
    <x v="0"/>
    <x v="2"/>
    <d v="2003-01-01T00:00:00"/>
    <n v="23"/>
    <x v="4"/>
    <d v="2003-01-01T00:00:00"/>
    <n v="23"/>
    <s v="&gt;20 años"/>
    <d v="1980-01-01T00:00:00"/>
    <n v="46"/>
    <x v="2"/>
    <x v="0"/>
    <m/>
    <n v="1"/>
    <n v="1"/>
    <n v="1"/>
    <n v="1"/>
    <m/>
    <m/>
    <m/>
    <m/>
    <m/>
    <m/>
    <m/>
    <m/>
    <m/>
    <m/>
    <m/>
    <m/>
    <m/>
    <m/>
    <m/>
    <m/>
    <m/>
    <m/>
    <m/>
    <m/>
    <m/>
    <m/>
    <m/>
    <m/>
    <m/>
    <m/>
    <m/>
    <m/>
    <m/>
    <m/>
    <m/>
    <m/>
    <m/>
    <m/>
    <m/>
    <m/>
    <m/>
    <m/>
    <m/>
    <m/>
    <m/>
    <m/>
    <m/>
    <m/>
    <m/>
    <n v="4"/>
    <x v="0"/>
    <s v="Activo"/>
    <s v="Muy pequeño"/>
    <s v="Sucursal en línea"/>
    <s v="No"/>
    <s v=""/>
    <s v=""/>
    <n v="1970367"/>
    <m/>
    <n v="1970367"/>
    <x v="0"/>
    <x v="0"/>
    <s v=""/>
    <s v=""/>
    <s v=""/>
    <s v=""/>
    <x v="0"/>
  </r>
  <r>
    <n v="11220"/>
    <x v="0"/>
    <n v="1"/>
    <s v="No"/>
    <s v="No"/>
    <m/>
    <x v="0"/>
    <x v="0"/>
    <x v="2"/>
    <d v="2002-01-01T00:00:00"/>
    <n v="24"/>
    <x v="4"/>
    <d v="2002-01-01T00:00:00"/>
    <n v="24"/>
    <s v="&gt;20 años"/>
    <d v="1975-01-01T00:00:00"/>
    <n v="51"/>
    <x v="2"/>
    <x v="0"/>
    <m/>
    <m/>
    <n v="1"/>
    <m/>
    <n v="1"/>
    <m/>
    <n v="1"/>
    <m/>
    <m/>
    <m/>
    <m/>
    <m/>
    <m/>
    <m/>
    <m/>
    <m/>
    <m/>
    <m/>
    <m/>
    <m/>
    <m/>
    <m/>
    <m/>
    <m/>
    <m/>
    <m/>
    <m/>
    <m/>
    <m/>
    <m/>
    <m/>
    <m/>
    <m/>
    <m/>
    <m/>
    <m/>
    <m/>
    <m/>
    <m/>
    <m/>
    <m/>
    <m/>
    <m/>
    <m/>
    <m/>
    <m/>
    <m/>
    <m/>
    <m/>
    <m/>
    <n v="3"/>
    <x v="0"/>
    <s v="Activo"/>
    <s v="Muy pequeño"/>
    <s v="Unidad muy pequeña"/>
    <s v="No"/>
    <s v=""/>
    <s v=""/>
    <n v="1848181"/>
    <m/>
    <n v="1848181"/>
    <x v="0"/>
    <x v="0"/>
    <s v=""/>
    <s v=""/>
    <s v=""/>
    <s v=""/>
    <x v="0"/>
  </r>
  <r>
    <n v="11221"/>
    <x v="0"/>
    <n v="0"/>
    <s v="Si"/>
    <s v="Si"/>
    <n v="0.15"/>
    <x v="1"/>
    <x v="0"/>
    <x v="0"/>
    <d v="2001-01-01T00:00:00"/>
    <n v="25"/>
    <x v="4"/>
    <d v="2001-01-01T00:00:00"/>
    <n v="25"/>
    <s v="&gt;20 años"/>
    <d v="1970-01-01T00:00:00"/>
    <n v="56"/>
    <x v="3"/>
    <x v="10"/>
    <n v="1"/>
    <n v="1"/>
    <m/>
    <n v="1"/>
    <m/>
    <n v="1"/>
    <m/>
    <m/>
    <m/>
    <m/>
    <m/>
    <m/>
    <m/>
    <m/>
    <m/>
    <m/>
    <m/>
    <m/>
    <m/>
    <m/>
    <m/>
    <m/>
    <m/>
    <m/>
    <m/>
    <m/>
    <m/>
    <m/>
    <m/>
    <m/>
    <m/>
    <m/>
    <m/>
    <m/>
    <m/>
    <m/>
    <m/>
    <m/>
    <m/>
    <m/>
    <m/>
    <m/>
    <m/>
    <m/>
    <m/>
    <m/>
    <m/>
    <m/>
    <m/>
    <m/>
    <n v="4"/>
    <x v="1"/>
    <s v="Activo"/>
    <s v="Pequeño"/>
    <s v="Asesor de clientes empresariales"/>
    <s v="No"/>
    <n v="3176541"/>
    <s v="750k-5 mil"/>
    <n v="1597196"/>
    <m/>
    <n v="1597196"/>
    <x v="2"/>
    <x v="2"/>
    <n v="7"/>
    <n v="453791.57142857142"/>
    <n v="1.9888235382507844"/>
    <s v="1-5x"/>
    <x v="0"/>
  </r>
  <r>
    <n v="11222"/>
    <x v="5"/>
    <n v="0.4"/>
    <s v="No"/>
    <s v="Si"/>
    <n v="0.5"/>
    <x v="1"/>
    <x v="1"/>
    <x v="3"/>
    <d v="2000-01-01T00:00:00"/>
    <n v="26"/>
    <x v="4"/>
    <d v="2000-01-01T00:00:00"/>
    <n v="26"/>
    <s v="&gt;20 años"/>
    <d v="1965-01-01T00:00:00"/>
    <n v="61"/>
    <x v="3"/>
    <x v="4"/>
    <n v="1"/>
    <m/>
    <n v="1"/>
    <m/>
    <n v="1"/>
    <m/>
    <n v="1"/>
    <m/>
    <m/>
    <m/>
    <m/>
    <m/>
    <m/>
    <m/>
    <m/>
    <m/>
    <m/>
    <m/>
    <m/>
    <m/>
    <m/>
    <m/>
    <m/>
    <m/>
    <m/>
    <m/>
    <m/>
    <m/>
    <m/>
    <m/>
    <m/>
    <m/>
    <m/>
    <m/>
    <m/>
    <m/>
    <m/>
    <m/>
    <m/>
    <m/>
    <m/>
    <m/>
    <m/>
    <m/>
    <m/>
    <m/>
    <m/>
    <m/>
    <m/>
    <m/>
    <n v="4"/>
    <x v="1"/>
    <s v="Activo"/>
    <s v="Mediano"/>
    <s v="Asesor de clientes empresariales"/>
    <s v="No"/>
    <n v="3176017"/>
    <s v="750k-5 mil"/>
    <n v="1777726"/>
    <m/>
    <n v="1777726"/>
    <x v="2"/>
    <x v="1"/>
    <n v="4"/>
    <n v="794004.25"/>
    <n v="1.7865615961064867"/>
    <s v="1-5x"/>
    <x v="1"/>
  </r>
  <r>
    <n v="11223"/>
    <x v="5"/>
    <n v="0.15"/>
    <s v="Si"/>
    <s v="No"/>
    <m/>
    <x v="1"/>
    <x v="2"/>
    <x v="3"/>
    <d v="1999-01-01T00:00:00"/>
    <n v="27"/>
    <x v="4"/>
    <d v="1999-01-01T00:00:00"/>
    <n v="27"/>
    <s v="&gt;20 años"/>
    <d v="2000-01-01T00:00:00"/>
    <n v="26"/>
    <x v="0"/>
    <x v="4"/>
    <n v="1"/>
    <n v="1"/>
    <n v="1"/>
    <n v="1"/>
    <n v="1"/>
    <n v="1"/>
    <n v="1"/>
    <m/>
    <m/>
    <m/>
    <m/>
    <m/>
    <m/>
    <m/>
    <m/>
    <m/>
    <m/>
    <m/>
    <m/>
    <m/>
    <m/>
    <m/>
    <m/>
    <m/>
    <m/>
    <m/>
    <m/>
    <m/>
    <m/>
    <m/>
    <m/>
    <m/>
    <m/>
    <m/>
    <m/>
    <m/>
    <m/>
    <m/>
    <m/>
    <m/>
    <m/>
    <m/>
    <m/>
    <m/>
    <m/>
    <m/>
    <m/>
    <m/>
    <m/>
    <m/>
    <n v="7"/>
    <x v="1"/>
    <s v="Activo"/>
    <s v="Mediano"/>
    <s v="Asesor de clientes empresariales"/>
    <s v="No"/>
    <n v="776188"/>
    <s v="750k-5 mil"/>
    <n v="1358540"/>
    <m/>
    <n v="1358540"/>
    <x v="1"/>
    <x v="2"/>
    <n v="9"/>
    <n v="86243.111111111109"/>
    <n v="0.57133982068985822"/>
    <s v="1x"/>
    <x v="1"/>
  </r>
  <r>
    <n v="11224"/>
    <x v="0"/>
    <n v="0.2"/>
    <s v="No"/>
    <s v="No"/>
    <m/>
    <x v="1"/>
    <x v="0"/>
    <x v="2"/>
    <d v="2025-01-01T00:00:00"/>
    <n v="1"/>
    <x v="0"/>
    <d v="2025-01-01T00:00:00"/>
    <n v="1"/>
    <s v="1-3 años"/>
    <d v="1995-01-01T00:00:00"/>
    <n v="31"/>
    <x v="0"/>
    <x v="0"/>
    <m/>
    <m/>
    <n v="1"/>
    <m/>
    <n v="1"/>
    <m/>
    <n v="1"/>
    <m/>
    <m/>
    <m/>
    <m/>
    <m/>
    <m/>
    <m/>
    <m/>
    <m/>
    <m/>
    <m/>
    <m/>
    <m/>
    <m/>
    <m/>
    <m/>
    <m/>
    <m/>
    <m/>
    <m/>
    <m/>
    <m/>
    <m/>
    <m/>
    <m/>
    <m/>
    <m/>
    <m/>
    <m/>
    <m/>
    <m/>
    <m/>
    <m/>
    <m/>
    <m/>
    <m/>
    <m/>
    <m/>
    <m/>
    <m/>
    <m/>
    <m/>
    <m/>
    <n v="3"/>
    <x v="0"/>
    <s v="Activo"/>
    <s v="Muy pequeño"/>
    <s v="Unidad muy pequeña"/>
    <s v="No"/>
    <s v=""/>
    <s v=""/>
    <n v="1510165"/>
    <m/>
    <n v="1510165"/>
    <x v="0"/>
    <x v="0"/>
    <s v=""/>
    <s v=""/>
    <s v=""/>
    <s v=""/>
    <x v="0"/>
  </r>
  <r>
    <n v="11225"/>
    <x v="0"/>
    <n v="0.3"/>
    <s v="Si"/>
    <s v="Si"/>
    <n v="0.15"/>
    <x v="1"/>
    <x v="0"/>
    <x v="2"/>
    <d v="2025-01-01T00:00:00"/>
    <n v="1"/>
    <x v="0"/>
    <d v="2025-01-01T00:00:00"/>
    <n v="1"/>
    <s v="1-3 años"/>
    <d v="1990-01-01T00:00:00"/>
    <n v="36"/>
    <x v="1"/>
    <x v="7"/>
    <m/>
    <n v="1"/>
    <n v="1"/>
    <n v="1"/>
    <n v="1"/>
    <m/>
    <m/>
    <m/>
    <m/>
    <m/>
    <m/>
    <m/>
    <m/>
    <m/>
    <m/>
    <m/>
    <m/>
    <m/>
    <m/>
    <m/>
    <m/>
    <m/>
    <m/>
    <m/>
    <m/>
    <m/>
    <m/>
    <m/>
    <m/>
    <m/>
    <m/>
    <m/>
    <m/>
    <m/>
    <m/>
    <m/>
    <m/>
    <m/>
    <m/>
    <m/>
    <m/>
    <m/>
    <m/>
    <m/>
    <m/>
    <m/>
    <m/>
    <m/>
    <m/>
    <m/>
    <n v="4"/>
    <x v="0"/>
    <s v="Activo"/>
    <s v="Muy pequeño"/>
    <s v="Unidad muy pequeña"/>
    <s v="No"/>
    <s v=""/>
    <s v=""/>
    <n v="923637"/>
    <m/>
    <n v="923637"/>
    <x v="0"/>
    <x v="0"/>
    <s v=""/>
    <s v=""/>
    <s v=""/>
    <s v=""/>
    <x v="0"/>
  </r>
  <r>
    <n v="11226"/>
    <x v="0"/>
    <n v="0.4"/>
    <s v="No"/>
    <s v="Si"/>
    <n v="0.3"/>
    <x v="1"/>
    <x v="2"/>
    <x v="3"/>
    <d v="2024-06-30T00:00:00"/>
    <n v="2"/>
    <x v="0"/>
    <d v="2024-06-30T00:00:00"/>
    <n v="2"/>
    <s v="1-3 años"/>
    <d v="1985-01-01T00:00:00"/>
    <n v="41"/>
    <x v="1"/>
    <x v="0"/>
    <n v="1"/>
    <m/>
    <n v="1"/>
    <m/>
    <n v="1"/>
    <m/>
    <n v="1"/>
    <m/>
    <m/>
    <m/>
    <m/>
    <m/>
    <m/>
    <m/>
    <m/>
    <m/>
    <m/>
    <m/>
    <m/>
    <m/>
    <m/>
    <m/>
    <m/>
    <m/>
    <m/>
    <m/>
    <m/>
    <m/>
    <m/>
    <m/>
    <m/>
    <m/>
    <m/>
    <m/>
    <m/>
    <m/>
    <m/>
    <m/>
    <m/>
    <m/>
    <m/>
    <m/>
    <m/>
    <m/>
    <m/>
    <m/>
    <m/>
    <m/>
    <m/>
    <m/>
    <n v="4"/>
    <x v="1"/>
    <s v="Activo"/>
    <s v="Pequeño"/>
    <s v="Asesor de clientes empresariales"/>
    <s v="No"/>
    <n v="3808470"/>
    <s v="750k-5 mil"/>
    <n v="1026018"/>
    <m/>
    <n v="1026018"/>
    <x v="2"/>
    <x v="1"/>
    <n v="3"/>
    <n v="1269490"/>
    <n v="3.7118939433811105"/>
    <s v="1-5x"/>
    <x v="1"/>
  </r>
  <r>
    <n v="11227"/>
    <x v="0"/>
    <n v="0.5"/>
    <s v="Si"/>
    <s v="No"/>
    <m/>
    <x v="0"/>
    <x v="0"/>
    <x v="0"/>
    <d v="2024-01-01T00:00:00"/>
    <n v="2"/>
    <x v="0"/>
    <d v="2024-01-01T00:00:00"/>
    <n v="2"/>
    <s v="1-3 años"/>
    <d v="1980-01-01T00:00:00"/>
    <n v="46"/>
    <x v="2"/>
    <x v="6"/>
    <m/>
    <n v="1"/>
    <m/>
    <n v="1"/>
    <m/>
    <n v="1"/>
    <m/>
    <m/>
    <m/>
    <m/>
    <m/>
    <m/>
    <m/>
    <m/>
    <m/>
    <m/>
    <m/>
    <m/>
    <m/>
    <m/>
    <m/>
    <m/>
    <m/>
    <m/>
    <m/>
    <m/>
    <m/>
    <m/>
    <m/>
    <m/>
    <m/>
    <m/>
    <m/>
    <m/>
    <m/>
    <m/>
    <m/>
    <m/>
    <m/>
    <m/>
    <m/>
    <m/>
    <m/>
    <m/>
    <m/>
    <m/>
    <m/>
    <m/>
    <m/>
    <m/>
    <n v="3"/>
    <x v="0"/>
    <s v="Activo"/>
    <s v="Pequeño"/>
    <s v="Asesor de clientes empresariales"/>
    <s v="No"/>
    <s v=""/>
    <s v=""/>
    <n v="1783193"/>
    <m/>
    <n v="1783193"/>
    <x v="0"/>
    <x v="0"/>
    <s v=""/>
    <s v=""/>
    <s v=""/>
    <s v=""/>
    <x v="0"/>
  </r>
  <r>
    <n v="11228"/>
    <x v="0"/>
    <n v="0.6"/>
    <s v="No"/>
    <s v="No"/>
    <m/>
    <x v="0"/>
    <x v="2"/>
    <x v="2"/>
    <d v="2023-06-30T00:00:00"/>
    <n v="3"/>
    <x v="1"/>
    <d v="2023-06-30T00:00:00"/>
    <n v="3"/>
    <s v="3-5 años"/>
    <d v="1975-01-01T00:00:00"/>
    <n v="51"/>
    <x v="2"/>
    <x v="0"/>
    <n v="1"/>
    <m/>
    <n v="1"/>
    <m/>
    <n v="1"/>
    <m/>
    <n v="1"/>
    <m/>
    <m/>
    <m/>
    <m/>
    <m/>
    <m/>
    <m/>
    <m/>
    <m/>
    <m/>
    <m/>
    <m/>
    <m/>
    <m/>
    <m/>
    <m/>
    <m/>
    <m/>
    <m/>
    <m/>
    <m/>
    <m/>
    <m/>
    <m/>
    <m/>
    <m/>
    <m/>
    <m/>
    <m/>
    <m/>
    <m/>
    <m/>
    <m/>
    <m/>
    <m/>
    <m/>
    <m/>
    <m/>
    <m/>
    <m/>
    <m/>
    <m/>
    <m/>
    <n v="4"/>
    <x v="1"/>
    <s v="Activo"/>
    <s v="Pequeño"/>
    <s v="Asesor de clientes empresariales"/>
    <s v="No"/>
    <n v="3305755"/>
    <s v="750k-5 mil"/>
    <n v="1994906"/>
    <m/>
    <n v="1994906"/>
    <x v="1"/>
    <x v="1"/>
    <n v="4"/>
    <n v="826438.75"/>
    <n v="1.657098128934396"/>
    <s v="1-5x"/>
    <x v="1"/>
  </r>
  <r>
    <n v="11229"/>
    <x v="2"/>
    <n v="0.7"/>
    <s v="Si"/>
    <s v="Si"/>
    <n v="0.4"/>
    <x v="0"/>
    <x v="1"/>
    <x v="1"/>
    <d v="2023-01-01T00:00:00"/>
    <n v="3"/>
    <x v="1"/>
    <d v="2023-01-01T00:00:00"/>
    <n v="3"/>
    <s v="3-5 años"/>
    <d v="1970-01-01T00:00:00"/>
    <n v="56"/>
    <x v="3"/>
    <x v="0"/>
    <n v="1"/>
    <n v="1"/>
    <n v="1"/>
    <n v="1"/>
    <n v="1"/>
    <n v="1"/>
    <n v="1"/>
    <m/>
    <m/>
    <m/>
    <m/>
    <m/>
    <m/>
    <m/>
    <m/>
    <m/>
    <m/>
    <m/>
    <m/>
    <m/>
    <m/>
    <m/>
    <m/>
    <m/>
    <m/>
    <m/>
    <m/>
    <m/>
    <m/>
    <m/>
    <m/>
    <m/>
    <m/>
    <m/>
    <m/>
    <m/>
    <m/>
    <m/>
    <m/>
    <m/>
    <m/>
    <m/>
    <m/>
    <m/>
    <m/>
    <m/>
    <m/>
    <m/>
    <m/>
    <m/>
    <n v="7"/>
    <x v="1"/>
    <s v="Activo"/>
    <s v="Mediano"/>
    <s v="Asesor de clientes empresariales"/>
    <s v="No"/>
    <n v="3858718"/>
    <s v="750k-5 mil"/>
    <n v="1229804"/>
    <m/>
    <n v="1229804"/>
    <x v="2"/>
    <x v="2"/>
    <n v="3"/>
    <n v="1286239.3333333333"/>
    <n v="3.1376690919853893"/>
    <s v="1-5x"/>
    <x v="1"/>
  </r>
  <r>
    <n v="11230"/>
    <x v="0"/>
    <n v="0.8"/>
    <s v="No"/>
    <s v="Si"/>
    <n v="0.75"/>
    <x v="0"/>
    <x v="0"/>
    <x v="2"/>
    <d v="2022-06-30T00:00:00"/>
    <n v="4"/>
    <x v="1"/>
    <d v="2022-06-30T00:00:00"/>
    <n v="4"/>
    <s v="3-5 años"/>
    <d v="1965-01-01T00:00:00"/>
    <n v="61"/>
    <x v="3"/>
    <x v="12"/>
    <m/>
    <m/>
    <n v="1"/>
    <m/>
    <n v="1"/>
    <m/>
    <n v="1"/>
    <m/>
    <m/>
    <m/>
    <m/>
    <m/>
    <m/>
    <m/>
    <m/>
    <m/>
    <m/>
    <m/>
    <m/>
    <m/>
    <m/>
    <m/>
    <m/>
    <m/>
    <m/>
    <m/>
    <m/>
    <m/>
    <m/>
    <m/>
    <m/>
    <m/>
    <m/>
    <m/>
    <m/>
    <m/>
    <m/>
    <m/>
    <m/>
    <m/>
    <m/>
    <m/>
    <m/>
    <m/>
    <m/>
    <m/>
    <m/>
    <m/>
    <m/>
    <m/>
    <n v="3"/>
    <x v="0"/>
    <s v="Activo"/>
    <s v="Muy pequeño"/>
    <s v="Unidad muy pequeña"/>
    <s v="No"/>
    <s v=""/>
    <s v=""/>
    <n v="1065303"/>
    <m/>
    <n v="1065303"/>
    <x v="0"/>
    <x v="0"/>
    <s v=""/>
    <s v=""/>
    <s v=""/>
    <s v=""/>
    <x v="0"/>
  </r>
  <r>
    <n v="11231"/>
    <x v="8"/>
    <n v="0.75"/>
    <s v="Si"/>
    <s v="No"/>
    <m/>
    <x v="0"/>
    <x v="0"/>
    <x v="2"/>
    <d v="2022-01-01T00:00:00"/>
    <n v="4"/>
    <x v="1"/>
    <d v="2022-01-01T00:00:00"/>
    <n v="4"/>
    <s v="3-5 años"/>
    <d v="2000-01-01T00:00:00"/>
    <n v="26"/>
    <x v="0"/>
    <x v="0"/>
    <m/>
    <n v="1"/>
    <n v="1"/>
    <n v="1"/>
    <n v="1"/>
    <m/>
    <m/>
    <m/>
    <m/>
    <m/>
    <m/>
    <m/>
    <m/>
    <m/>
    <m/>
    <m/>
    <m/>
    <m/>
    <m/>
    <m/>
    <m/>
    <m/>
    <m/>
    <m/>
    <m/>
    <m/>
    <m/>
    <m/>
    <m/>
    <m/>
    <m/>
    <m/>
    <m/>
    <m/>
    <m/>
    <m/>
    <m/>
    <m/>
    <m/>
    <m/>
    <m/>
    <m/>
    <m/>
    <m/>
    <m/>
    <m/>
    <m/>
    <m/>
    <m/>
    <m/>
    <n v="4"/>
    <x v="0"/>
    <s v="Activo"/>
    <s v="Muy pequeño"/>
    <s v="Unidad muy pequeña"/>
    <s v="No"/>
    <s v=""/>
    <s v=""/>
    <n v="971908"/>
    <m/>
    <n v="971908"/>
    <x v="0"/>
    <x v="0"/>
    <s v=""/>
    <s v=""/>
    <s v=""/>
    <s v=""/>
    <x v="0"/>
  </r>
  <r>
    <n v="11232"/>
    <x v="0"/>
    <n v="1"/>
    <s v="No"/>
    <s v="No"/>
    <m/>
    <x v="0"/>
    <x v="0"/>
    <x v="2"/>
    <d v="2021-06-30T00:00:00"/>
    <n v="5"/>
    <x v="2"/>
    <d v="2021-06-30T00:00:00"/>
    <n v="5"/>
    <s v="5-10 años"/>
    <d v="1995-01-01T00:00:00"/>
    <n v="31"/>
    <x v="0"/>
    <x v="2"/>
    <n v="1"/>
    <m/>
    <n v="1"/>
    <m/>
    <n v="1"/>
    <m/>
    <n v="1"/>
    <m/>
    <m/>
    <m/>
    <m/>
    <m/>
    <m/>
    <m/>
    <m/>
    <m/>
    <m/>
    <m/>
    <m/>
    <m/>
    <m/>
    <m/>
    <m/>
    <m/>
    <m/>
    <m/>
    <m/>
    <m/>
    <m/>
    <m/>
    <m/>
    <m/>
    <m/>
    <m/>
    <m/>
    <m/>
    <m/>
    <m/>
    <m/>
    <m/>
    <m/>
    <m/>
    <m/>
    <m/>
    <m/>
    <m/>
    <m/>
    <m/>
    <m/>
    <m/>
    <n v="4"/>
    <x v="1"/>
    <s v="Activo"/>
    <s v="Muy pequeño"/>
    <s v="Unidad muy pequeña"/>
    <s v="No"/>
    <n v="4897309"/>
    <s v="750k-5 mil"/>
    <n v="1986060"/>
    <m/>
    <n v="1986060"/>
    <x v="1"/>
    <x v="1"/>
    <n v="5"/>
    <n v="979461.8"/>
    <n v="2.4658414146601815"/>
    <s v="1-5x"/>
    <x v="1"/>
  </r>
  <r>
    <n v="11233"/>
    <x v="0"/>
    <n v="0"/>
    <s v="Si"/>
    <s v="Si"/>
    <n v="0.15"/>
    <x v="1"/>
    <x v="1"/>
    <x v="3"/>
    <d v="2021-01-01T00:00:00"/>
    <n v="5"/>
    <x v="2"/>
    <d v="2021-01-01T00:00:00"/>
    <n v="5"/>
    <s v="5-10 años"/>
    <d v="1990-01-01T00:00:00"/>
    <n v="36"/>
    <x v="1"/>
    <x v="11"/>
    <n v="1"/>
    <n v="1"/>
    <m/>
    <n v="1"/>
    <m/>
    <n v="1"/>
    <m/>
    <m/>
    <m/>
    <m/>
    <m/>
    <m/>
    <m/>
    <m/>
    <m/>
    <m/>
    <m/>
    <m/>
    <m/>
    <m/>
    <m/>
    <m/>
    <m/>
    <m/>
    <m/>
    <m/>
    <m/>
    <m/>
    <m/>
    <m/>
    <m/>
    <m/>
    <m/>
    <m/>
    <m/>
    <m/>
    <m/>
    <m/>
    <m/>
    <m/>
    <m/>
    <m/>
    <m/>
    <m/>
    <m/>
    <m/>
    <m/>
    <m/>
    <m/>
    <m/>
    <n v="4"/>
    <x v="1"/>
    <s v="Activo"/>
    <s v="Muy pequeño"/>
    <s v="Unidad muy pequeña"/>
    <s v="No"/>
    <n v="605413"/>
    <s v="250k-750k"/>
    <n v="351232"/>
    <m/>
    <n v="351232"/>
    <x v="2"/>
    <x v="2"/>
    <n v="10"/>
    <n v="60541.3"/>
    <n v="1.7236840606778425"/>
    <s v="1-5x"/>
    <x v="1"/>
  </r>
  <r>
    <n v="11234"/>
    <x v="7"/>
    <n v="0.4"/>
    <s v="No"/>
    <s v="Si"/>
    <n v="0.5"/>
    <x v="1"/>
    <x v="2"/>
    <x v="2"/>
    <d v="2020-06-30T00:00:00"/>
    <n v="6"/>
    <x v="2"/>
    <d v="2020-06-30T00:00:00"/>
    <n v="6"/>
    <s v="5-10 años"/>
    <d v="1985-01-01T00:00:00"/>
    <n v="41"/>
    <x v="1"/>
    <x v="0"/>
    <n v="1"/>
    <m/>
    <n v="1"/>
    <m/>
    <n v="1"/>
    <m/>
    <n v="1"/>
    <m/>
    <m/>
    <m/>
    <m/>
    <m/>
    <m/>
    <m/>
    <m/>
    <m/>
    <m/>
    <m/>
    <m/>
    <m/>
    <m/>
    <m/>
    <m/>
    <m/>
    <m/>
    <m/>
    <m/>
    <m/>
    <m/>
    <m/>
    <m/>
    <m/>
    <m/>
    <m/>
    <m/>
    <m/>
    <m/>
    <m/>
    <m/>
    <m/>
    <m/>
    <m/>
    <m/>
    <m/>
    <m/>
    <m/>
    <m/>
    <m/>
    <m/>
    <m/>
    <n v="4"/>
    <x v="1"/>
    <s v="Activo"/>
    <s v="Muy pequeño"/>
    <s v="Unidad muy pequeña"/>
    <s v="No"/>
    <n v="1187126"/>
    <s v="750k-5 mil"/>
    <n v="1172975"/>
    <m/>
    <n v="1172975"/>
    <x v="2"/>
    <x v="1"/>
    <n v="6"/>
    <n v="197854.33333333334"/>
    <n v="1.0120641957415972"/>
    <s v="1-5x"/>
    <x v="1"/>
  </r>
  <r>
    <n v="11235"/>
    <x v="0"/>
    <n v="0.15"/>
    <s v="Si"/>
    <s v="No"/>
    <m/>
    <x v="1"/>
    <x v="0"/>
    <x v="0"/>
    <d v="2020-01-01T00:00:00"/>
    <n v="6"/>
    <x v="2"/>
    <d v="2020-01-01T00:00:00"/>
    <n v="6"/>
    <s v="5-10 años"/>
    <d v="1980-01-01T00:00:00"/>
    <n v="46"/>
    <x v="2"/>
    <x v="4"/>
    <m/>
    <n v="1"/>
    <n v="1"/>
    <n v="1"/>
    <n v="1"/>
    <n v="1"/>
    <n v="1"/>
    <m/>
    <m/>
    <m/>
    <m/>
    <m/>
    <m/>
    <m/>
    <m/>
    <m/>
    <m/>
    <m/>
    <m/>
    <m/>
    <m/>
    <m/>
    <m/>
    <m/>
    <m/>
    <m/>
    <m/>
    <m/>
    <m/>
    <m/>
    <m/>
    <m/>
    <m/>
    <m/>
    <m/>
    <m/>
    <m/>
    <m/>
    <m/>
    <m/>
    <m/>
    <m/>
    <m/>
    <m/>
    <m/>
    <m/>
    <m/>
    <m/>
    <m/>
    <m/>
    <n v="6"/>
    <x v="0"/>
    <s v="Activo"/>
    <s v="Mediano"/>
    <s v="Asesor de clientes empresariales"/>
    <s v="No"/>
    <s v=""/>
    <s v=""/>
    <n v="1198034"/>
    <m/>
    <n v="1198034"/>
    <x v="0"/>
    <x v="0"/>
    <s v=""/>
    <s v=""/>
    <s v=""/>
    <s v=""/>
    <x v="0"/>
  </r>
  <r>
    <n v="11236"/>
    <x v="0"/>
    <n v="0.2"/>
    <s v="No"/>
    <s v="No"/>
    <m/>
    <x v="1"/>
    <x v="1"/>
    <x v="3"/>
    <d v="2019-06-30T00:00:00"/>
    <n v="7"/>
    <x v="2"/>
    <d v="2019-06-30T00:00:00"/>
    <n v="7"/>
    <s v="5-10 años"/>
    <d v="1975-01-01T00:00:00"/>
    <n v="51"/>
    <x v="2"/>
    <x v="1"/>
    <n v="1"/>
    <m/>
    <n v="1"/>
    <m/>
    <n v="1"/>
    <m/>
    <n v="1"/>
    <m/>
    <m/>
    <m/>
    <m/>
    <m/>
    <m/>
    <m/>
    <m/>
    <m/>
    <m/>
    <m/>
    <m/>
    <m/>
    <m/>
    <m/>
    <m/>
    <m/>
    <m/>
    <m/>
    <m/>
    <m/>
    <m/>
    <m/>
    <m/>
    <m/>
    <m/>
    <m/>
    <m/>
    <m/>
    <m/>
    <m/>
    <m/>
    <m/>
    <m/>
    <m/>
    <m/>
    <m/>
    <m/>
    <m/>
    <m/>
    <m/>
    <m/>
    <m/>
    <n v="4"/>
    <x v="1"/>
    <s v="Activo"/>
    <s v="Mediano"/>
    <s v="Asesor de clientes empresariales"/>
    <s v="No"/>
    <n v="3323917"/>
    <s v="750k-5 mil"/>
    <n v="355381"/>
    <m/>
    <n v="355381"/>
    <x v="1"/>
    <x v="1"/>
    <n v="2"/>
    <n v="1661958.5"/>
    <n v="9.3531083541326066"/>
    <s v="5-10x"/>
    <x v="1"/>
  </r>
  <r>
    <n v="11237"/>
    <x v="0"/>
    <n v="0.3"/>
    <s v="Si"/>
    <s v="Si"/>
    <n v="0.15"/>
    <x v="1"/>
    <x v="0"/>
    <x v="2"/>
    <d v="2019-01-01T00:00:00"/>
    <n v="7"/>
    <x v="2"/>
    <d v="2019-01-01T00:00:00"/>
    <n v="7"/>
    <s v="5-10 años"/>
    <d v="1970-01-01T00:00:00"/>
    <n v="56"/>
    <x v="3"/>
    <x v="7"/>
    <n v="1"/>
    <n v="1"/>
    <n v="1"/>
    <n v="1"/>
    <n v="1"/>
    <m/>
    <m/>
    <m/>
    <m/>
    <m/>
    <m/>
    <m/>
    <m/>
    <m/>
    <m/>
    <m/>
    <m/>
    <m/>
    <m/>
    <m/>
    <m/>
    <m/>
    <m/>
    <m/>
    <m/>
    <m/>
    <m/>
    <m/>
    <m/>
    <m/>
    <m/>
    <m/>
    <m/>
    <m/>
    <m/>
    <m/>
    <m/>
    <m/>
    <m/>
    <m/>
    <m/>
    <m/>
    <m/>
    <m/>
    <m/>
    <m/>
    <m/>
    <m/>
    <m/>
    <m/>
    <n v="5"/>
    <x v="1"/>
    <s v="Activo"/>
    <s v="Muy pequeño"/>
    <s v="Unidad muy pequeña"/>
    <s v="No"/>
    <n v="3429071"/>
    <s v="750k-5 mil"/>
    <n v="1074054"/>
    <m/>
    <n v="1074054"/>
    <x v="2"/>
    <x v="2"/>
    <n v="2"/>
    <n v="1714535.5"/>
    <n v="3.1926430142246107"/>
    <s v="1-5x"/>
    <x v="1"/>
  </r>
  <r>
    <n v="11238"/>
    <x v="0"/>
    <n v="0.4"/>
    <s v="No"/>
    <s v="Si"/>
    <n v="0.3"/>
    <x v="1"/>
    <x v="0"/>
    <x v="3"/>
    <d v="2018-06-30T00:00:00"/>
    <n v="8"/>
    <x v="2"/>
    <d v="2018-06-30T00:00:00"/>
    <n v="8"/>
    <s v="5-10 años"/>
    <d v="1965-01-01T00:00:00"/>
    <n v="61"/>
    <x v="3"/>
    <x v="0"/>
    <n v="1"/>
    <m/>
    <n v="1"/>
    <m/>
    <n v="1"/>
    <m/>
    <n v="1"/>
    <m/>
    <m/>
    <m/>
    <m/>
    <m/>
    <m/>
    <m/>
    <m/>
    <m/>
    <m/>
    <m/>
    <m/>
    <m/>
    <m/>
    <m/>
    <m/>
    <m/>
    <m/>
    <m/>
    <m/>
    <m/>
    <m/>
    <m/>
    <m/>
    <m/>
    <m/>
    <m/>
    <m/>
    <m/>
    <m/>
    <m/>
    <m/>
    <m/>
    <m/>
    <m/>
    <m/>
    <m/>
    <m/>
    <m/>
    <m/>
    <m/>
    <m/>
    <m/>
    <n v="4"/>
    <x v="1"/>
    <s v="Activo"/>
    <s v="Pequeño"/>
    <s v="Asesor de clientes empresariales"/>
    <s v="No"/>
    <n v="4654587"/>
    <s v="750k-5 mil"/>
    <n v="1116114"/>
    <m/>
    <n v="1116114"/>
    <x v="2"/>
    <x v="1"/>
    <n v="9"/>
    <n v="517176.33333333331"/>
    <n v="4.1703508781361043"/>
    <s v="1-5x"/>
    <x v="1"/>
  </r>
  <r>
    <n v="11239"/>
    <x v="9"/>
    <n v="0.5"/>
    <s v="Si"/>
    <s v="No"/>
    <m/>
    <x v="0"/>
    <x v="0"/>
    <x v="2"/>
    <d v="2018-01-01T00:00:00"/>
    <n v="8"/>
    <x v="2"/>
    <d v="2018-01-01T00:00:00"/>
    <n v="8"/>
    <s v="5-10 años"/>
    <d v="2000-01-01T00:00:00"/>
    <n v="26"/>
    <x v="0"/>
    <x v="9"/>
    <n v="1"/>
    <n v="1"/>
    <m/>
    <n v="1"/>
    <m/>
    <n v="1"/>
    <m/>
    <m/>
    <m/>
    <m/>
    <m/>
    <m/>
    <m/>
    <m/>
    <m/>
    <m/>
    <m/>
    <m/>
    <m/>
    <m/>
    <m/>
    <m/>
    <m/>
    <m/>
    <m/>
    <m/>
    <m/>
    <m/>
    <m/>
    <m/>
    <m/>
    <m/>
    <m/>
    <m/>
    <m/>
    <m/>
    <m/>
    <m/>
    <m/>
    <m/>
    <m/>
    <m/>
    <m/>
    <m/>
    <m/>
    <m/>
    <m/>
    <m/>
    <m/>
    <m/>
    <n v="4"/>
    <x v="1"/>
    <s v="Activo"/>
    <s v="Muy pequeño"/>
    <s v="Unidad muy pequeña"/>
    <s v="No"/>
    <n v="3731282"/>
    <s v="750k-5 mil"/>
    <n v="745684"/>
    <m/>
    <n v="745684"/>
    <x v="1"/>
    <x v="2"/>
    <n v="1"/>
    <n v="3731282"/>
    <n v="5.0038380869108092"/>
    <s v="5-10x"/>
    <x v="0"/>
  </r>
  <r>
    <n v="11240"/>
    <x v="0"/>
    <n v="0.6"/>
    <s v="No"/>
    <s v="No"/>
    <m/>
    <x v="0"/>
    <x v="0"/>
    <x v="2"/>
    <d v="2017-06-30T00:00:00"/>
    <n v="9"/>
    <x v="2"/>
    <d v="2017-06-30T00:00:00"/>
    <n v="9"/>
    <s v="5-10 años"/>
    <d v="1995-01-01T00:00:00"/>
    <n v="31"/>
    <x v="0"/>
    <x v="13"/>
    <m/>
    <m/>
    <n v="1"/>
    <m/>
    <n v="1"/>
    <m/>
    <n v="1"/>
    <m/>
    <m/>
    <m/>
    <m/>
    <m/>
    <m/>
    <m/>
    <m/>
    <m/>
    <m/>
    <m/>
    <m/>
    <m/>
    <m/>
    <m/>
    <m/>
    <m/>
    <m/>
    <m/>
    <m/>
    <m/>
    <m/>
    <m/>
    <m/>
    <m/>
    <m/>
    <m/>
    <m/>
    <m/>
    <m/>
    <m/>
    <m/>
    <m/>
    <m/>
    <m/>
    <m/>
    <m/>
    <m/>
    <m/>
    <m/>
    <m/>
    <m/>
    <m/>
    <n v="3"/>
    <x v="0"/>
    <s v="Activo"/>
    <s v="Muy pequeño"/>
    <s v="Unidad muy pequeña"/>
    <s v="No"/>
    <s v=""/>
    <s v=""/>
    <n v="1333311"/>
    <m/>
    <n v="1333311"/>
    <x v="0"/>
    <x v="0"/>
    <s v=""/>
    <s v=""/>
    <s v=""/>
    <s v=""/>
    <x v="0"/>
  </r>
  <r>
    <n v="11241"/>
    <x v="0"/>
    <n v="0.7"/>
    <s v="Si"/>
    <s v="Si"/>
    <n v="0.4"/>
    <x v="0"/>
    <x v="0"/>
    <x v="2"/>
    <d v="2017-01-01T00:00:00"/>
    <n v="9"/>
    <x v="2"/>
    <d v="2017-01-01T00:00:00"/>
    <n v="9"/>
    <s v="5-10 años"/>
    <d v="1990-01-01T00:00:00"/>
    <n v="36"/>
    <x v="1"/>
    <x v="0"/>
    <m/>
    <n v="1"/>
    <n v="1"/>
    <n v="1"/>
    <n v="1"/>
    <n v="1"/>
    <n v="1"/>
    <m/>
    <m/>
    <m/>
    <m/>
    <m/>
    <m/>
    <m/>
    <m/>
    <m/>
    <m/>
    <m/>
    <m/>
    <m/>
    <m/>
    <m/>
    <m/>
    <m/>
    <m/>
    <m/>
    <m/>
    <m/>
    <m/>
    <m/>
    <m/>
    <m/>
    <m/>
    <m/>
    <m/>
    <m/>
    <m/>
    <m/>
    <m/>
    <m/>
    <m/>
    <m/>
    <m/>
    <m/>
    <m/>
    <m/>
    <m/>
    <m/>
    <m/>
    <m/>
    <n v="6"/>
    <x v="0"/>
    <s v="Activo"/>
    <s v="Muy pequeño"/>
    <s v="Unidad muy pequeña"/>
    <s v="No"/>
    <s v=""/>
    <s v=""/>
    <n v="1890922"/>
    <m/>
    <n v="1890922"/>
    <x v="0"/>
    <x v="0"/>
    <s v=""/>
    <s v=""/>
    <s v=""/>
    <s v=""/>
    <x v="0"/>
  </r>
  <r>
    <n v="11242"/>
    <x v="0"/>
    <n v="0.8"/>
    <s v="No"/>
    <s v="Si"/>
    <n v="0.75"/>
    <x v="0"/>
    <x v="0"/>
    <x v="0"/>
    <d v="2016-06-30T00:00:00"/>
    <n v="10"/>
    <x v="3"/>
    <d v="2016-06-30T00:00:00"/>
    <n v="10"/>
    <s v="10-20 años"/>
    <d v="1985-01-01T00:00:00"/>
    <n v="41"/>
    <x v="1"/>
    <x v="0"/>
    <m/>
    <m/>
    <n v="1"/>
    <m/>
    <n v="1"/>
    <m/>
    <n v="1"/>
    <m/>
    <m/>
    <m/>
    <m/>
    <m/>
    <m/>
    <m/>
    <m/>
    <m/>
    <m/>
    <m/>
    <m/>
    <m/>
    <m/>
    <m/>
    <m/>
    <m/>
    <m/>
    <m/>
    <m/>
    <m/>
    <m/>
    <m/>
    <m/>
    <m/>
    <m/>
    <m/>
    <m/>
    <m/>
    <m/>
    <m/>
    <m/>
    <m/>
    <m/>
    <m/>
    <m/>
    <m/>
    <m/>
    <m/>
    <m/>
    <m/>
    <m/>
    <m/>
    <n v="3"/>
    <x v="0"/>
    <s v="Activo"/>
    <s v="Pequeño"/>
    <s v="Asesor de clientes empresariales"/>
    <s v="No"/>
    <s v=""/>
    <s v=""/>
    <n v="1427423"/>
    <m/>
    <n v="1427423"/>
    <x v="0"/>
    <x v="0"/>
    <s v=""/>
    <s v=""/>
    <s v=""/>
    <s v=""/>
    <x v="0"/>
  </r>
  <r>
    <n v="11243"/>
    <x v="7"/>
    <n v="0.75"/>
    <s v="Si"/>
    <s v="No"/>
    <m/>
    <x v="0"/>
    <x v="0"/>
    <x v="0"/>
    <d v="2016-01-01T00:00:00"/>
    <n v="10"/>
    <x v="3"/>
    <d v="2016-01-01T00:00:00"/>
    <n v="10"/>
    <s v="10-20 años"/>
    <d v="1980-01-01T00:00:00"/>
    <n v="46"/>
    <x v="2"/>
    <x v="1"/>
    <m/>
    <n v="1"/>
    <n v="1"/>
    <n v="1"/>
    <n v="1"/>
    <m/>
    <m/>
    <m/>
    <m/>
    <m/>
    <m/>
    <m/>
    <m/>
    <m/>
    <m/>
    <m/>
    <m/>
    <m/>
    <m/>
    <m/>
    <m/>
    <m/>
    <m/>
    <m/>
    <m/>
    <m/>
    <m/>
    <m/>
    <m/>
    <m/>
    <m/>
    <m/>
    <m/>
    <m/>
    <m/>
    <m/>
    <m/>
    <m/>
    <m/>
    <m/>
    <m/>
    <m/>
    <m/>
    <m/>
    <m/>
    <m/>
    <m/>
    <m/>
    <m/>
    <m/>
    <n v="4"/>
    <x v="0"/>
    <s v="Activo"/>
    <s v="Mediano"/>
    <s v="Asesor de clientes empresariales"/>
    <s v="No"/>
    <s v=""/>
    <s v=""/>
    <n v="1866252"/>
    <m/>
    <n v="1866252"/>
    <x v="0"/>
    <x v="0"/>
    <s v=""/>
    <s v=""/>
    <s v=""/>
    <s v=""/>
    <x v="0"/>
  </r>
  <r>
    <n v="11244"/>
    <x v="0"/>
    <n v="1"/>
    <s v="No"/>
    <s v="No"/>
    <m/>
    <x v="0"/>
    <x v="0"/>
    <x v="2"/>
    <d v="2015-06-30T00:00:00"/>
    <n v="11"/>
    <x v="3"/>
    <d v="2015-06-30T00:00:00"/>
    <n v="11"/>
    <s v="10-20 años"/>
    <d v="1975-01-01T00:00:00"/>
    <n v="51"/>
    <x v="2"/>
    <x v="1"/>
    <m/>
    <m/>
    <n v="1"/>
    <m/>
    <n v="1"/>
    <m/>
    <n v="1"/>
    <m/>
    <m/>
    <m/>
    <m/>
    <m/>
    <m/>
    <m/>
    <m/>
    <m/>
    <m/>
    <m/>
    <m/>
    <m/>
    <m/>
    <m/>
    <m/>
    <m/>
    <m/>
    <m/>
    <m/>
    <m/>
    <m/>
    <m/>
    <m/>
    <m/>
    <m/>
    <m/>
    <m/>
    <m/>
    <m/>
    <m/>
    <m/>
    <m/>
    <m/>
    <m/>
    <m/>
    <m/>
    <m/>
    <m/>
    <m/>
    <m/>
    <m/>
    <m/>
    <n v="3"/>
    <x v="0"/>
    <s v="Activo"/>
    <s v="Muy pequeño"/>
    <s v="Sucursal en línea"/>
    <s v="No"/>
    <s v=""/>
    <s v=""/>
    <n v="1345261"/>
    <m/>
    <n v="1345261"/>
    <x v="0"/>
    <x v="0"/>
    <s v=""/>
    <s v=""/>
    <s v=""/>
    <s v=""/>
    <x v="0"/>
  </r>
  <r>
    <n v="11245"/>
    <x v="0"/>
    <n v="0"/>
    <s v="Si"/>
    <s v="Si"/>
    <n v="0.15"/>
    <x v="1"/>
    <x v="0"/>
    <x v="0"/>
    <d v="2015-01-01T00:00:00"/>
    <n v="11"/>
    <x v="3"/>
    <d v="2015-01-01T00:00:00"/>
    <n v="11"/>
    <s v="10-20 años"/>
    <d v="1970-01-01T00:00:00"/>
    <n v="56"/>
    <x v="3"/>
    <x v="3"/>
    <m/>
    <n v="1"/>
    <m/>
    <n v="1"/>
    <m/>
    <n v="1"/>
    <m/>
    <m/>
    <m/>
    <m/>
    <m/>
    <m/>
    <m/>
    <m/>
    <m/>
    <m/>
    <m/>
    <m/>
    <m/>
    <m/>
    <m/>
    <m/>
    <m/>
    <m/>
    <m/>
    <m/>
    <m/>
    <m/>
    <m/>
    <m/>
    <m/>
    <m/>
    <m/>
    <m/>
    <m/>
    <m/>
    <m/>
    <m/>
    <m/>
    <m/>
    <m/>
    <m/>
    <m/>
    <m/>
    <m/>
    <m/>
    <m/>
    <m/>
    <m/>
    <m/>
    <n v="3"/>
    <x v="0"/>
    <s v="Activo"/>
    <s v="Muy pequeño"/>
    <s v="Unidad muy pequeña"/>
    <s v="Si"/>
    <s v=""/>
    <s v=""/>
    <n v="514199"/>
    <m/>
    <n v="514199"/>
    <x v="0"/>
    <x v="0"/>
    <s v=""/>
    <s v=""/>
    <s v=""/>
    <s v=""/>
    <x v="0"/>
  </r>
  <r>
    <n v="11246"/>
    <x v="7"/>
    <n v="0.4"/>
    <s v="No"/>
    <s v="Si"/>
    <n v="0.5"/>
    <x v="1"/>
    <x v="2"/>
    <x v="2"/>
    <d v="2014-01-01T00:00:00"/>
    <n v="12"/>
    <x v="3"/>
    <d v="2014-01-01T00:00:00"/>
    <n v="12"/>
    <s v="10-20 años"/>
    <d v="1965-01-01T00:00:00"/>
    <n v="61"/>
    <x v="3"/>
    <x v="0"/>
    <n v="1"/>
    <m/>
    <n v="1"/>
    <m/>
    <n v="1"/>
    <m/>
    <n v="1"/>
    <m/>
    <m/>
    <m/>
    <m/>
    <m/>
    <m/>
    <m/>
    <m/>
    <m/>
    <m/>
    <m/>
    <m/>
    <m/>
    <m/>
    <m/>
    <m/>
    <m/>
    <m/>
    <m/>
    <m/>
    <m/>
    <m/>
    <m/>
    <m/>
    <m/>
    <m/>
    <m/>
    <m/>
    <m/>
    <m/>
    <m/>
    <m/>
    <m/>
    <m/>
    <m/>
    <m/>
    <m/>
    <m/>
    <m/>
    <m/>
    <m/>
    <m/>
    <m/>
    <n v="4"/>
    <x v="1"/>
    <s v="Activo"/>
    <s v="Muy pequeño"/>
    <s v="Unidad muy pequeña"/>
    <s v="No"/>
    <n v="3624589"/>
    <s v="750k-5 mil"/>
    <n v="1575969"/>
    <m/>
    <n v="1575969"/>
    <x v="2"/>
    <x v="1"/>
    <n v="7"/>
    <n v="517798.42857142858"/>
    <n v="2.2999113561243907"/>
    <s v="1-5x"/>
    <x v="1"/>
  </r>
  <r>
    <n v="11247"/>
    <x v="2"/>
    <n v="0.15"/>
    <s v="Si"/>
    <s v="No"/>
    <m/>
    <x v="1"/>
    <x v="0"/>
    <x v="0"/>
    <d v="2013-01-01T00:00:00"/>
    <n v="13"/>
    <x v="3"/>
    <d v="2013-01-01T00:00:00"/>
    <n v="13"/>
    <s v="10-20 años"/>
    <d v="2000-01-01T00:00:00"/>
    <n v="26"/>
    <x v="0"/>
    <x v="10"/>
    <m/>
    <n v="1"/>
    <n v="1"/>
    <n v="1"/>
    <n v="1"/>
    <n v="1"/>
    <n v="1"/>
    <m/>
    <m/>
    <m/>
    <m/>
    <m/>
    <m/>
    <m/>
    <m/>
    <m/>
    <m/>
    <m/>
    <m/>
    <m/>
    <m/>
    <m/>
    <m/>
    <m/>
    <m/>
    <m/>
    <m/>
    <m/>
    <m/>
    <m/>
    <m/>
    <m/>
    <m/>
    <m/>
    <m/>
    <m/>
    <m/>
    <m/>
    <m/>
    <m/>
    <m/>
    <m/>
    <m/>
    <m/>
    <m/>
    <m/>
    <m/>
    <m/>
    <m/>
    <m/>
    <n v="6"/>
    <x v="0"/>
    <s v="Activo"/>
    <s v="Pequeño"/>
    <s v="Asesor de clientes empresariales"/>
    <s v="No"/>
    <s v=""/>
    <s v=""/>
    <n v="964960"/>
    <m/>
    <n v="964960"/>
    <x v="0"/>
    <x v="0"/>
    <s v=""/>
    <s v=""/>
    <s v=""/>
    <s v=""/>
    <x v="0"/>
  </r>
  <r>
    <n v="11248"/>
    <x v="0"/>
    <n v="0.2"/>
    <s v="No"/>
    <s v="No"/>
    <m/>
    <x v="1"/>
    <x v="1"/>
    <x v="3"/>
    <d v="2012-01-01T00:00:00"/>
    <n v="14"/>
    <x v="3"/>
    <d v="2012-01-01T00:00:00"/>
    <n v="14"/>
    <s v="10-20 años"/>
    <d v="1995-01-01T00:00:00"/>
    <n v="31"/>
    <x v="0"/>
    <x v="3"/>
    <n v="1"/>
    <m/>
    <n v="1"/>
    <m/>
    <n v="1"/>
    <m/>
    <n v="1"/>
    <m/>
    <m/>
    <m/>
    <m/>
    <m/>
    <m/>
    <m/>
    <m/>
    <m/>
    <m/>
    <m/>
    <m/>
    <m/>
    <m/>
    <m/>
    <m/>
    <m/>
    <m/>
    <m/>
    <m/>
    <m/>
    <m/>
    <m/>
    <m/>
    <m/>
    <m/>
    <m/>
    <m/>
    <m/>
    <m/>
    <m/>
    <m/>
    <m/>
    <m/>
    <m/>
    <m/>
    <m/>
    <m/>
    <m/>
    <m/>
    <m/>
    <m/>
    <m/>
    <n v="4"/>
    <x v="1"/>
    <s v="Activo"/>
    <s v="Pequeño"/>
    <s v="Asesor de clientes empresariales"/>
    <s v="No"/>
    <n v="3079257"/>
    <s v="750k-5 mil"/>
    <n v="1966800"/>
    <m/>
    <n v="1966800"/>
    <x v="1"/>
    <x v="1"/>
    <n v="5"/>
    <n v="615851.4"/>
    <n v="1.5656177547284931"/>
    <s v="1-5x"/>
    <x v="1"/>
  </r>
  <r>
    <n v="11249"/>
    <x v="7"/>
    <n v="0.3"/>
    <s v="Si"/>
    <s v="Si"/>
    <n v="0.15"/>
    <x v="1"/>
    <x v="0"/>
    <x v="2"/>
    <d v="2011-01-01T00:00:00"/>
    <n v="15"/>
    <x v="3"/>
    <d v="2011-01-01T00:00:00"/>
    <n v="15"/>
    <s v="10-20 años"/>
    <d v="1990-01-01T00:00:00"/>
    <n v="36"/>
    <x v="1"/>
    <x v="1"/>
    <m/>
    <n v="1"/>
    <n v="1"/>
    <n v="1"/>
    <n v="1"/>
    <m/>
    <m/>
    <m/>
    <m/>
    <m/>
    <m/>
    <m/>
    <m/>
    <m/>
    <m/>
    <m/>
    <m/>
    <m/>
    <m/>
    <m/>
    <m/>
    <m/>
    <m/>
    <m/>
    <m/>
    <m/>
    <m/>
    <m/>
    <m/>
    <m/>
    <m/>
    <m/>
    <m/>
    <m/>
    <m/>
    <m/>
    <m/>
    <m/>
    <m/>
    <m/>
    <m/>
    <m/>
    <m/>
    <m/>
    <m/>
    <m/>
    <m/>
    <m/>
    <m/>
    <m/>
    <n v="4"/>
    <x v="0"/>
    <s v="Activo"/>
    <s v="Muy pequeño"/>
    <s v="Unidad muy pequeña"/>
    <s v="No"/>
    <s v=""/>
    <s v=""/>
    <n v="1661944"/>
    <m/>
    <n v="1661944"/>
    <x v="0"/>
    <x v="0"/>
    <s v=""/>
    <s v=""/>
    <s v=""/>
    <s v=""/>
    <x v="0"/>
  </r>
  <r>
    <n v="11250"/>
    <x v="0"/>
    <n v="0.4"/>
    <s v="No"/>
    <s v="Si"/>
    <n v="0.3"/>
    <x v="1"/>
    <x v="0"/>
    <x v="0"/>
    <d v="2010-01-01T00:00:00"/>
    <n v="16"/>
    <x v="3"/>
    <d v="2010-01-01T00:00:00"/>
    <n v="16"/>
    <s v="10-20 años"/>
    <d v="1985-01-01T00:00:00"/>
    <n v="41"/>
    <x v="1"/>
    <x v="0"/>
    <m/>
    <m/>
    <n v="1"/>
    <m/>
    <n v="1"/>
    <m/>
    <n v="1"/>
    <m/>
    <m/>
    <m/>
    <m/>
    <m/>
    <m/>
    <m/>
    <m/>
    <m/>
    <m/>
    <m/>
    <m/>
    <m/>
    <m/>
    <m/>
    <m/>
    <m/>
    <m/>
    <m/>
    <m/>
    <m/>
    <m/>
    <m/>
    <m/>
    <m/>
    <m/>
    <m/>
    <m/>
    <m/>
    <m/>
    <m/>
    <m/>
    <m/>
    <m/>
    <m/>
    <m/>
    <m/>
    <m/>
    <m/>
    <m/>
    <m/>
    <m/>
    <m/>
    <n v="3"/>
    <x v="0"/>
    <s v="Activo"/>
    <s v="Pequeño"/>
    <s v="PQMU"/>
    <s v="No"/>
    <s v=""/>
    <s v=""/>
    <n v="419979"/>
    <m/>
    <n v="419979"/>
    <x v="0"/>
    <x v="0"/>
    <s v=""/>
    <s v=""/>
    <s v=""/>
    <s v=""/>
    <x v="0"/>
  </r>
  <r>
    <n v="11251"/>
    <x v="10"/>
    <n v="0.5"/>
    <s v="Si"/>
    <s v="No"/>
    <m/>
    <x v="0"/>
    <x v="0"/>
    <x v="0"/>
    <d v="2009-01-01T00:00:00"/>
    <n v="17"/>
    <x v="3"/>
    <d v="2009-01-01T00:00:00"/>
    <n v="17"/>
    <s v="10-20 años"/>
    <d v="1980-01-01T00:00:00"/>
    <n v="46"/>
    <x v="2"/>
    <x v="0"/>
    <m/>
    <n v="1"/>
    <m/>
    <n v="1"/>
    <m/>
    <n v="1"/>
    <m/>
    <m/>
    <m/>
    <m/>
    <m/>
    <m/>
    <m/>
    <m/>
    <m/>
    <m/>
    <m/>
    <m/>
    <m/>
    <m/>
    <m/>
    <m/>
    <m/>
    <m/>
    <m/>
    <m/>
    <m/>
    <m/>
    <m/>
    <m/>
    <m/>
    <m/>
    <m/>
    <m/>
    <m/>
    <m/>
    <m/>
    <m/>
    <m/>
    <m/>
    <m/>
    <m/>
    <m/>
    <m/>
    <m/>
    <m/>
    <m/>
    <m/>
    <m/>
    <m/>
    <n v="3"/>
    <x v="0"/>
    <s v="Activo"/>
    <s v="Mediano"/>
    <s v="Asesor de clientes empresariales"/>
    <s v="No"/>
    <s v=""/>
    <s v=""/>
    <n v="1353068"/>
    <m/>
    <n v="1353068"/>
    <x v="0"/>
    <x v="0"/>
    <s v=""/>
    <s v=""/>
    <s v=""/>
    <s v=""/>
    <x v="0"/>
  </r>
  <r>
    <n v="11252"/>
    <x v="0"/>
    <n v="0.6"/>
    <s v="No"/>
    <s v="No"/>
    <m/>
    <x v="0"/>
    <x v="0"/>
    <x v="3"/>
    <d v="2008-01-01T00:00:00"/>
    <n v="18"/>
    <x v="3"/>
    <d v="2008-01-01T00:00:00"/>
    <n v="18"/>
    <s v="10-20 años"/>
    <d v="1975-01-01T00:00:00"/>
    <n v="51"/>
    <x v="2"/>
    <x v="0"/>
    <m/>
    <m/>
    <n v="1"/>
    <m/>
    <n v="1"/>
    <m/>
    <n v="1"/>
    <m/>
    <m/>
    <m/>
    <m/>
    <m/>
    <m/>
    <m/>
    <m/>
    <m/>
    <m/>
    <m/>
    <m/>
    <m/>
    <m/>
    <m/>
    <m/>
    <m/>
    <m/>
    <m/>
    <m/>
    <m/>
    <m/>
    <m/>
    <m/>
    <m/>
    <m/>
    <m/>
    <m/>
    <m/>
    <m/>
    <m/>
    <m/>
    <m/>
    <m/>
    <m/>
    <m/>
    <m/>
    <m/>
    <m/>
    <m/>
    <m/>
    <m/>
    <m/>
    <n v="3"/>
    <x v="0"/>
    <s v="Activo"/>
    <s v="Muy pequeño"/>
    <s v="Unidad muy pequeña"/>
    <s v="No"/>
    <s v=""/>
    <s v=""/>
    <n v="1568494"/>
    <m/>
    <n v="1568494"/>
    <x v="0"/>
    <x v="0"/>
    <s v=""/>
    <s v=""/>
    <s v=""/>
    <s v=""/>
    <x v="0"/>
  </r>
  <r>
    <n v="11253"/>
    <x v="0"/>
    <n v="0.7"/>
    <s v="Si"/>
    <s v="Si"/>
    <n v="0.4"/>
    <x v="0"/>
    <x v="2"/>
    <x v="2"/>
    <d v="2007-01-01T00:00:00"/>
    <n v="19"/>
    <x v="3"/>
    <d v="2007-01-01T00:00:00"/>
    <n v="19"/>
    <s v="10-20 años"/>
    <d v="1970-01-01T00:00:00"/>
    <n v="56"/>
    <x v="3"/>
    <x v="4"/>
    <n v="1"/>
    <n v="1"/>
    <n v="1"/>
    <n v="1"/>
    <n v="1"/>
    <n v="1"/>
    <n v="1"/>
    <m/>
    <m/>
    <m/>
    <m/>
    <m/>
    <m/>
    <m/>
    <m/>
    <m/>
    <m/>
    <m/>
    <m/>
    <m/>
    <m/>
    <m/>
    <m/>
    <m/>
    <m/>
    <m/>
    <m/>
    <m/>
    <m/>
    <m/>
    <m/>
    <m/>
    <m/>
    <m/>
    <m/>
    <m/>
    <m/>
    <m/>
    <m/>
    <m/>
    <m/>
    <m/>
    <m/>
    <m/>
    <m/>
    <m/>
    <m/>
    <m/>
    <m/>
    <m/>
    <n v="7"/>
    <x v="1"/>
    <s v="Activo"/>
    <s v="Muy pequeño"/>
    <s v="Unidad muy pequeña"/>
    <s v="No"/>
    <n v="1658767"/>
    <s v="750k-5 mil"/>
    <n v="1084937"/>
    <m/>
    <n v="1084937"/>
    <x v="2"/>
    <x v="2"/>
    <n v="9"/>
    <n v="184307.44444444444"/>
    <n v="1.5289062867244827"/>
    <s v="1-5x"/>
    <x v="1"/>
  </r>
  <r>
    <n v="11254"/>
    <x v="0"/>
    <n v="0.8"/>
    <s v="No"/>
    <s v="Si"/>
    <n v="0.75"/>
    <x v="0"/>
    <x v="0"/>
    <x v="3"/>
    <d v="2006-01-01T00:00:00"/>
    <n v="20"/>
    <x v="4"/>
    <d v="2006-01-01T00:00:00"/>
    <n v="20"/>
    <s v="&gt;20 años"/>
    <d v="1965-01-01T00:00:00"/>
    <n v="61"/>
    <x v="3"/>
    <x v="10"/>
    <m/>
    <m/>
    <n v="1"/>
    <m/>
    <n v="1"/>
    <m/>
    <n v="1"/>
    <m/>
    <m/>
    <m/>
    <m/>
    <m/>
    <m/>
    <m/>
    <m/>
    <m/>
    <m/>
    <m/>
    <m/>
    <m/>
    <m/>
    <m/>
    <m/>
    <m/>
    <m/>
    <m/>
    <m/>
    <m/>
    <m/>
    <m/>
    <m/>
    <m/>
    <m/>
    <m/>
    <m/>
    <m/>
    <m/>
    <m/>
    <m/>
    <m/>
    <m/>
    <m/>
    <m/>
    <m/>
    <m/>
    <m/>
    <m/>
    <m/>
    <m/>
    <m/>
    <n v="3"/>
    <x v="0"/>
    <s v="Activo"/>
    <s v="Muy pequeño"/>
    <s v="Unidad muy pequeña"/>
    <s v="No"/>
    <s v=""/>
    <s v=""/>
    <n v="254633"/>
    <m/>
    <n v="254633"/>
    <x v="0"/>
    <x v="0"/>
    <s v=""/>
    <s v=""/>
    <s v=""/>
    <s v=""/>
    <x v="0"/>
  </r>
  <r>
    <n v="11255"/>
    <x v="0"/>
    <n v="0.75"/>
    <s v="Si"/>
    <s v="No"/>
    <m/>
    <x v="0"/>
    <x v="0"/>
    <x v="2"/>
    <d v="2005-01-01T00:00:00"/>
    <n v="21"/>
    <x v="4"/>
    <d v="2005-01-01T00:00:00"/>
    <n v="21"/>
    <s v="&gt;20 años"/>
    <d v="2000-01-01T00:00:00"/>
    <n v="26"/>
    <x v="0"/>
    <x v="11"/>
    <m/>
    <n v="1"/>
    <n v="1"/>
    <n v="1"/>
    <n v="1"/>
    <m/>
    <m/>
    <m/>
    <m/>
    <m/>
    <m/>
    <m/>
    <m/>
    <m/>
    <m/>
    <m/>
    <m/>
    <m/>
    <m/>
    <m/>
    <m/>
    <m/>
    <m/>
    <m/>
    <m/>
    <m/>
    <m/>
    <m/>
    <m/>
    <m/>
    <m/>
    <m/>
    <m/>
    <m/>
    <m/>
    <m/>
    <m/>
    <m/>
    <m/>
    <m/>
    <m/>
    <m/>
    <m/>
    <m/>
    <m/>
    <m/>
    <m/>
    <m/>
    <m/>
    <m/>
    <n v="4"/>
    <x v="0"/>
    <s v="Activo"/>
    <s v="Muy pequeño"/>
    <s v="Perfil NN"/>
    <s v="No"/>
    <s v=""/>
    <s v=""/>
    <n v="789861"/>
    <m/>
    <n v="789861"/>
    <x v="0"/>
    <x v="0"/>
    <s v=""/>
    <s v=""/>
    <s v=""/>
    <s v=""/>
    <x v="0"/>
  </r>
  <r>
    <n v="11256"/>
    <x v="0"/>
    <n v="1"/>
    <s v="No"/>
    <s v="No"/>
    <m/>
    <x v="0"/>
    <x v="2"/>
    <x v="2"/>
    <d v="2004-01-01T00:00:00"/>
    <n v="22"/>
    <x v="4"/>
    <d v="2004-01-01T00:00:00"/>
    <n v="22"/>
    <s v="&gt;20 años"/>
    <d v="1995-01-01T00:00:00"/>
    <n v="31"/>
    <x v="0"/>
    <x v="0"/>
    <n v="1"/>
    <m/>
    <n v="1"/>
    <m/>
    <n v="1"/>
    <m/>
    <n v="1"/>
    <m/>
    <m/>
    <m/>
    <m/>
    <m/>
    <m/>
    <m/>
    <m/>
    <m/>
    <m/>
    <m/>
    <m/>
    <m/>
    <m/>
    <m/>
    <m/>
    <m/>
    <m/>
    <m/>
    <m/>
    <m/>
    <m/>
    <m/>
    <m/>
    <m/>
    <m/>
    <m/>
    <m/>
    <m/>
    <m/>
    <m/>
    <m/>
    <m/>
    <m/>
    <m/>
    <m/>
    <m/>
    <m/>
    <m/>
    <m/>
    <m/>
    <m/>
    <m/>
    <n v="4"/>
    <x v="1"/>
    <s v="Activo"/>
    <s v="Pequeño"/>
    <s v="Asesor de clientes empresariales"/>
    <s v="No"/>
    <n v="1958647"/>
    <s v="750k-5 mil"/>
    <n v="1744268"/>
    <m/>
    <n v="1744268"/>
    <x v="1"/>
    <x v="1"/>
    <n v="8"/>
    <n v="244830.875"/>
    <n v="1.1229048517773645"/>
    <s v="1-5x"/>
    <x v="1"/>
  </r>
  <r>
    <n v="11257"/>
    <x v="0"/>
    <n v="0"/>
    <s v="Si"/>
    <s v="Si"/>
    <n v="0.15"/>
    <x v="1"/>
    <x v="1"/>
    <x v="3"/>
    <d v="2003-01-01T00:00:00"/>
    <n v="23"/>
    <x v="4"/>
    <d v="2003-01-01T00:00:00"/>
    <n v="23"/>
    <s v="&gt;20 años"/>
    <d v="1990-01-01T00:00:00"/>
    <n v="36"/>
    <x v="1"/>
    <x v="8"/>
    <n v="1"/>
    <n v="1"/>
    <m/>
    <n v="1"/>
    <m/>
    <n v="1"/>
    <m/>
    <m/>
    <m/>
    <m/>
    <m/>
    <m/>
    <m/>
    <m/>
    <m/>
    <m/>
    <m/>
    <m/>
    <m/>
    <m/>
    <m/>
    <m/>
    <m/>
    <m/>
    <m/>
    <m/>
    <m/>
    <m/>
    <m/>
    <m/>
    <m/>
    <m/>
    <m/>
    <m/>
    <m/>
    <m/>
    <m/>
    <m/>
    <m/>
    <m/>
    <m/>
    <m/>
    <m/>
    <m/>
    <m/>
    <m/>
    <m/>
    <m/>
    <m/>
    <m/>
    <n v="4"/>
    <x v="1"/>
    <s v="Activo"/>
    <s v="Mediano"/>
    <s v="Asesor de clientes empresariales"/>
    <s v="No"/>
    <n v="4409800"/>
    <s v="750k-5 mil"/>
    <n v="222224"/>
    <m/>
    <n v="222224"/>
    <x v="2"/>
    <x v="2"/>
    <n v="4"/>
    <n v="1102450"/>
    <n v="19.843941248470014"/>
    <s v="10-20x"/>
    <x v="1"/>
  </r>
  <r>
    <n v="11258"/>
    <x v="0"/>
    <n v="0.4"/>
    <s v="No"/>
    <s v="Si"/>
    <n v="0.5"/>
    <x v="1"/>
    <x v="0"/>
    <x v="2"/>
    <d v="2002-01-01T00:00:00"/>
    <n v="24"/>
    <x v="4"/>
    <d v="2002-01-01T00:00:00"/>
    <n v="24"/>
    <s v="&gt;20 años"/>
    <d v="1985-01-01T00:00:00"/>
    <n v="41"/>
    <x v="1"/>
    <x v="2"/>
    <m/>
    <m/>
    <n v="1"/>
    <m/>
    <n v="1"/>
    <m/>
    <n v="1"/>
    <m/>
    <m/>
    <m/>
    <m/>
    <m/>
    <m/>
    <m/>
    <m/>
    <m/>
    <m/>
    <m/>
    <m/>
    <m/>
    <m/>
    <m/>
    <m/>
    <m/>
    <m/>
    <m/>
    <m/>
    <m/>
    <m/>
    <m/>
    <m/>
    <m/>
    <m/>
    <m/>
    <m/>
    <m/>
    <m/>
    <m/>
    <m/>
    <m/>
    <m/>
    <m/>
    <m/>
    <m/>
    <m/>
    <m/>
    <m/>
    <m/>
    <m/>
    <m/>
    <n v="3"/>
    <x v="0"/>
    <s v="Activo"/>
    <s v="Muy pequeño"/>
    <s v="Unidad muy pequeña"/>
    <s v="No"/>
    <s v=""/>
    <s v=""/>
    <n v="1000936"/>
    <m/>
    <n v="1000936"/>
    <x v="0"/>
    <x v="0"/>
    <s v=""/>
    <s v=""/>
    <s v=""/>
    <s v=""/>
    <x v="0"/>
  </r>
  <r>
    <n v="11259"/>
    <x v="0"/>
    <n v="0.15"/>
    <s v="Si"/>
    <s v="No"/>
    <m/>
    <x v="1"/>
    <x v="2"/>
    <x v="2"/>
    <d v="2001-01-01T00:00:00"/>
    <n v="25"/>
    <x v="4"/>
    <d v="2001-01-01T00:00:00"/>
    <n v="25"/>
    <s v="&gt;20 años"/>
    <d v="1980-01-01T00:00:00"/>
    <n v="46"/>
    <x v="2"/>
    <x v="0"/>
    <n v="1"/>
    <n v="1"/>
    <n v="1"/>
    <n v="1"/>
    <n v="1"/>
    <n v="1"/>
    <n v="1"/>
    <m/>
    <m/>
    <m/>
    <m/>
    <m/>
    <m/>
    <m/>
    <m/>
    <m/>
    <m/>
    <m/>
    <m/>
    <m/>
    <m/>
    <m/>
    <m/>
    <m/>
    <m/>
    <m/>
    <m/>
    <m/>
    <m/>
    <m/>
    <m/>
    <m/>
    <m/>
    <m/>
    <m/>
    <m/>
    <m/>
    <m/>
    <m/>
    <m/>
    <m/>
    <m/>
    <m/>
    <m/>
    <m/>
    <m/>
    <m/>
    <m/>
    <m/>
    <m/>
    <n v="7"/>
    <x v="1"/>
    <s v="Activo"/>
    <s v="Muy pequeño"/>
    <s v="Unidad muy pequeña"/>
    <s v="No"/>
    <n v="1270374"/>
    <s v="750k-5 mil"/>
    <n v="1126469"/>
    <m/>
    <n v="1126469"/>
    <x v="1"/>
    <x v="2"/>
    <n v="8"/>
    <n v="158796.75"/>
    <n v="1.1277487440843912"/>
    <s v="1-5x"/>
    <x v="2"/>
  </r>
  <r>
    <n v="11260"/>
    <x v="0"/>
    <n v="0.2"/>
    <s v="No"/>
    <s v="No"/>
    <m/>
    <x v="1"/>
    <x v="0"/>
    <x v="2"/>
    <d v="2000-01-01T00:00:00"/>
    <n v="26"/>
    <x v="4"/>
    <d v="2000-01-01T00:00:00"/>
    <n v="26"/>
    <s v="&gt;20 años"/>
    <d v="1975-01-01T00:00:00"/>
    <n v="51"/>
    <x v="2"/>
    <x v="3"/>
    <m/>
    <m/>
    <n v="1"/>
    <m/>
    <n v="1"/>
    <m/>
    <n v="1"/>
    <m/>
    <m/>
    <m/>
    <m/>
    <m/>
    <m/>
    <m/>
    <m/>
    <m/>
    <m/>
    <m/>
    <m/>
    <m/>
    <m/>
    <m/>
    <m/>
    <m/>
    <m/>
    <m/>
    <m/>
    <m/>
    <m/>
    <m/>
    <m/>
    <m/>
    <m/>
    <m/>
    <m/>
    <m/>
    <m/>
    <m/>
    <m/>
    <m/>
    <m/>
    <m/>
    <m/>
    <m/>
    <m/>
    <m/>
    <m/>
    <m/>
    <m/>
    <m/>
    <n v="3"/>
    <x v="0"/>
    <s v="Activo"/>
    <s v="Muy pequeño"/>
    <s v="Sucursal en línea"/>
    <s v="No"/>
    <s v=""/>
    <s v=""/>
    <n v="711481"/>
    <m/>
    <n v="711481"/>
    <x v="0"/>
    <x v="0"/>
    <s v=""/>
    <s v=""/>
    <s v=""/>
    <s v=""/>
    <x v="0"/>
  </r>
  <r>
    <n v="11261"/>
    <x v="0"/>
    <n v="0.3"/>
    <s v="Si"/>
    <s v="Si"/>
    <n v="0.15"/>
    <x v="1"/>
    <x v="0"/>
    <x v="0"/>
    <d v="1999-01-01T00:00:00"/>
    <n v="27"/>
    <x v="4"/>
    <d v="1999-01-01T00:00:00"/>
    <n v="27"/>
    <s v="&gt;20 años"/>
    <d v="1970-01-01T00:00:00"/>
    <n v="56"/>
    <x v="3"/>
    <x v="3"/>
    <m/>
    <n v="1"/>
    <n v="1"/>
    <n v="1"/>
    <n v="1"/>
    <m/>
    <m/>
    <m/>
    <m/>
    <m/>
    <m/>
    <m/>
    <m/>
    <m/>
    <m/>
    <m/>
    <m/>
    <m/>
    <m/>
    <m/>
    <m/>
    <m/>
    <m/>
    <m/>
    <m/>
    <m/>
    <m/>
    <m/>
    <m/>
    <m/>
    <m/>
    <m/>
    <m/>
    <m/>
    <m/>
    <m/>
    <m/>
    <m/>
    <m/>
    <m/>
    <m/>
    <m/>
    <m/>
    <m/>
    <m/>
    <m/>
    <m/>
    <m/>
    <m/>
    <m/>
    <n v="4"/>
    <x v="0"/>
    <s v="Activo"/>
    <s v="Pequeño"/>
    <s v="Asesor de clientes empresariales"/>
    <s v="No"/>
    <s v=""/>
    <s v=""/>
    <n v="1393351"/>
    <m/>
    <n v="1393351"/>
    <x v="0"/>
    <x v="0"/>
    <s v=""/>
    <s v=""/>
    <s v=""/>
    <s v=""/>
    <x v="0"/>
  </r>
  <r>
    <n v="11262"/>
    <x v="0"/>
    <n v="0.4"/>
    <s v="No"/>
    <s v="Si"/>
    <n v="0.3"/>
    <x v="1"/>
    <x v="3"/>
    <x v="1"/>
    <d v="2025-01-01T00:00:00"/>
    <n v="1"/>
    <x v="0"/>
    <d v="2025-01-01T00:00:00"/>
    <n v="1"/>
    <s v="1-3 años"/>
    <d v="1965-01-01T00:00:00"/>
    <n v="61"/>
    <x v="3"/>
    <x v="2"/>
    <n v="1"/>
    <m/>
    <n v="1"/>
    <m/>
    <n v="1"/>
    <m/>
    <n v="1"/>
    <m/>
    <m/>
    <m/>
    <m/>
    <m/>
    <m/>
    <m/>
    <m/>
    <m/>
    <m/>
    <m/>
    <m/>
    <m/>
    <m/>
    <m/>
    <m/>
    <m/>
    <m/>
    <m/>
    <m/>
    <m/>
    <m/>
    <m/>
    <m/>
    <m/>
    <m/>
    <m/>
    <m/>
    <m/>
    <m/>
    <m/>
    <m/>
    <m/>
    <m/>
    <m/>
    <m/>
    <m/>
    <m/>
    <m/>
    <m/>
    <m/>
    <m/>
    <m/>
    <n v="4"/>
    <x v="1"/>
    <s v="Activo"/>
    <s v="Pequeño"/>
    <s v="Asesor de clientes empresariales"/>
    <s v="No"/>
    <n v="4795904"/>
    <s v="750k-5 mil"/>
    <n v="446404"/>
    <m/>
    <n v="446404"/>
    <x v="2"/>
    <x v="1"/>
    <n v="6"/>
    <n v="799317.33333333337"/>
    <n v="10.743416277631921"/>
    <s v="10-20x"/>
    <x v="0"/>
  </r>
  <r>
    <n v="11263"/>
    <x v="0"/>
    <n v="0.5"/>
    <s v="Si"/>
    <s v="No"/>
    <m/>
    <x v="0"/>
    <x v="4"/>
    <x v="1"/>
    <d v="2025-01-01T00:00:00"/>
    <n v="1"/>
    <x v="0"/>
    <d v="2025-01-01T00:00:00"/>
    <n v="1"/>
    <s v="1-3 años"/>
    <d v="2000-01-01T00:00:00"/>
    <n v="26"/>
    <x v="0"/>
    <x v="0"/>
    <n v="1"/>
    <n v="1"/>
    <m/>
    <n v="1"/>
    <m/>
    <n v="1"/>
    <m/>
    <m/>
    <m/>
    <m/>
    <m/>
    <m/>
    <m/>
    <m/>
    <m/>
    <m/>
    <m/>
    <m/>
    <m/>
    <m/>
    <m/>
    <m/>
    <m/>
    <m/>
    <m/>
    <m/>
    <m/>
    <m/>
    <m/>
    <m/>
    <m/>
    <m/>
    <m/>
    <m/>
    <m/>
    <m/>
    <m/>
    <m/>
    <m/>
    <m/>
    <m/>
    <m/>
    <m/>
    <m/>
    <m/>
    <m/>
    <m/>
    <m/>
    <m/>
    <m/>
    <n v="4"/>
    <x v="1"/>
    <s v="Activo"/>
    <s v="Mediano"/>
    <s v="Asesor de clientes empresariales"/>
    <s v="No"/>
    <n v="3470828"/>
    <s v="750k-5 mil"/>
    <n v="245718"/>
    <m/>
    <n v="245718"/>
    <x v="1"/>
    <x v="2"/>
    <n v="2"/>
    <n v="1735414"/>
    <n v="14.125249269487787"/>
    <s v="10-20x"/>
    <x v="1"/>
  </r>
  <r>
    <n v="11264"/>
    <x v="0"/>
    <n v="0.6"/>
    <s v="No"/>
    <s v="No"/>
    <m/>
    <x v="0"/>
    <x v="0"/>
    <x v="0"/>
    <d v="2024-06-30T00:00:00"/>
    <n v="2"/>
    <x v="0"/>
    <d v="2024-06-30T00:00:00"/>
    <n v="2"/>
    <s v="1-3 años"/>
    <d v="1995-01-01T00:00:00"/>
    <n v="31"/>
    <x v="0"/>
    <x v="0"/>
    <m/>
    <m/>
    <n v="1"/>
    <m/>
    <n v="1"/>
    <m/>
    <n v="1"/>
    <m/>
    <m/>
    <m/>
    <m/>
    <m/>
    <m/>
    <m/>
    <m/>
    <m/>
    <m/>
    <m/>
    <m/>
    <m/>
    <m/>
    <m/>
    <m/>
    <m/>
    <m/>
    <m/>
    <m/>
    <m/>
    <m/>
    <m/>
    <m/>
    <m/>
    <m/>
    <m/>
    <m/>
    <m/>
    <m/>
    <m/>
    <m/>
    <m/>
    <m/>
    <m/>
    <m/>
    <m/>
    <m/>
    <m/>
    <m/>
    <m/>
    <m/>
    <m/>
    <n v="3"/>
    <x v="0"/>
    <s v="Activo"/>
    <s v="Pequeño"/>
    <s v="Asesor de clientes empresariales"/>
    <s v="No"/>
    <s v=""/>
    <s v=""/>
    <n v="10182"/>
    <m/>
    <n v="10182"/>
    <x v="0"/>
    <x v="0"/>
    <s v=""/>
    <s v=""/>
    <s v=""/>
    <s v=""/>
    <x v="0"/>
  </r>
  <r>
    <n v="11265"/>
    <x v="0"/>
    <n v="0.7"/>
    <s v="Si"/>
    <s v="Si"/>
    <n v="0.4"/>
    <x v="0"/>
    <x v="2"/>
    <x v="3"/>
    <d v="2024-01-01T00:00:00"/>
    <n v="2"/>
    <x v="0"/>
    <d v="2024-01-01T00:00:00"/>
    <n v="2"/>
    <s v="1-3 años"/>
    <d v="1990-01-01T00:00:00"/>
    <n v="36"/>
    <x v="1"/>
    <x v="5"/>
    <n v="1"/>
    <n v="1"/>
    <n v="1"/>
    <n v="1"/>
    <n v="1"/>
    <n v="1"/>
    <n v="1"/>
    <m/>
    <m/>
    <m/>
    <m/>
    <m/>
    <m/>
    <m/>
    <m/>
    <m/>
    <m/>
    <m/>
    <m/>
    <m/>
    <m/>
    <m/>
    <m/>
    <m/>
    <m/>
    <m/>
    <m/>
    <m/>
    <m/>
    <m/>
    <m/>
    <m/>
    <m/>
    <m/>
    <m/>
    <m/>
    <m/>
    <m/>
    <m/>
    <m/>
    <m/>
    <m/>
    <m/>
    <m/>
    <m/>
    <m/>
    <m/>
    <m/>
    <m/>
    <m/>
    <n v="7"/>
    <x v="1"/>
    <s v="Activo"/>
    <s v="Mediano"/>
    <s v="Asesor de clientes empresariales"/>
    <s v="No"/>
    <n v="2010195"/>
    <s v="750k-5 mil"/>
    <n v="259073"/>
    <m/>
    <n v="259073"/>
    <x v="2"/>
    <x v="2"/>
    <n v="7"/>
    <n v="287170.71428571426"/>
    <n v="7.7591837049789056"/>
    <s v="5-10x"/>
    <x v="1"/>
  </r>
  <r>
    <n v="11266"/>
    <x v="0"/>
    <n v="0.8"/>
    <s v="No"/>
    <s v="Si"/>
    <n v="0.75"/>
    <x v="0"/>
    <x v="0"/>
    <x v="2"/>
    <d v="2023-06-30T00:00:00"/>
    <n v="3"/>
    <x v="1"/>
    <d v="2023-06-30T00:00:00"/>
    <n v="3"/>
    <s v="3-5 años"/>
    <d v="1985-01-01T00:00:00"/>
    <n v="41"/>
    <x v="1"/>
    <x v="3"/>
    <m/>
    <m/>
    <n v="1"/>
    <m/>
    <n v="1"/>
    <m/>
    <n v="1"/>
    <m/>
    <m/>
    <m/>
    <m/>
    <m/>
    <m/>
    <m/>
    <m/>
    <m/>
    <m/>
    <m/>
    <m/>
    <m/>
    <m/>
    <m/>
    <m/>
    <m/>
    <m/>
    <m/>
    <m/>
    <m/>
    <m/>
    <m/>
    <m/>
    <m/>
    <m/>
    <m/>
    <m/>
    <m/>
    <m/>
    <m/>
    <m/>
    <m/>
    <m/>
    <m/>
    <m/>
    <m/>
    <m/>
    <m/>
    <m/>
    <m/>
    <m/>
    <m/>
    <n v="3"/>
    <x v="0"/>
    <s v="Activo"/>
    <s v="Muy pequeño"/>
    <s v="Unidad muy pequeña"/>
    <s v="No"/>
    <s v=""/>
    <s v=""/>
    <n v="1179550"/>
    <m/>
    <n v="1179550"/>
    <x v="0"/>
    <x v="0"/>
    <s v=""/>
    <s v=""/>
    <s v=""/>
    <s v=""/>
    <x v="0"/>
  </r>
  <r>
    <n v="11267"/>
    <x v="0"/>
    <n v="0.75"/>
    <s v="Si"/>
    <s v="No"/>
    <m/>
    <x v="0"/>
    <x v="0"/>
    <x v="2"/>
    <d v="2023-01-01T00:00:00"/>
    <n v="3"/>
    <x v="1"/>
    <d v="2023-01-01T00:00:00"/>
    <n v="3"/>
    <s v="3-5 años"/>
    <d v="1980-01-01T00:00:00"/>
    <n v="46"/>
    <x v="2"/>
    <x v="0"/>
    <m/>
    <n v="1"/>
    <n v="1"/>
    <n v="1"/>
    <n v="1"/>
    <m/>
    <m/>
    <m/>
    <m/>
    <m/>
    <m/>
    <m/>
    <m/>
    <m/>
    <m/>
    <m/>
    <m/>
    <m/>
    <m/>
    <m/>
    <m/>
    <m/>
    <m/>
    <m/>
    <m/>
    <m/>
    <m/>
    <m/>
    <m/>
    <m/>
    <m/>
    <m/>
    <m/>
    <m/>
    <m/>
    <m/>
    <m/>
    <m/>
    <m/>
    <m/>
    <m/>
    <m/>
    <m/>
    <m/>
    <m/>
    <m/>
    <m/>
    <m/>
    <m/>
    <m/>
    <n v="4"/>
    <x v="0"/>
    <s v="Activo"/>
    <s v="Muy pequeño"/>
    <s v="Unidad muy pequeña"/>
    <s v="No"/>
    <s v=""/>
    <s v=""/>
    <n v="1467628"/>
    <m/>
    <n v="1467628"/>
    <x v="0"/>
    <x v="0"/>
    <s v=""/>
    <s v=""/>
    <s v=""/>
    <s v=""/>
    <x v="0"/>
  </r>
  <r>
    <n v="11268"/>
    <x v="2"/>
    <n v="1"/>
    <s v="No"/>
    <s v="No"/>
    <m/>
    <x v="0"/>
    <x v="0"/>
    <x v="2"/>
    <d v="2022-06-30T00:00:00"/>
    <n v="4"/>
    <x v="1"/>
    <d v="2022-06-30T00:00:00"/>
    <n v="4"/>
    <s v="3-5 años"/>
    <d v="1975-01-01T00:00:00"/>
    <n v="51"/>
    <x v="2"/>
    <x v="2"/>
    <m/>
    <m/>
    <n v="1"/>
    <m/>
    <n v="1"/>
    <m/>
    <n v="1"/>
    <m/>
    <m/>
    <m/>
    <m/>
    <m/>
    <m/>
    <m/>
    <m/>
    <m/>
    <m/>
    <m/>
    <m/>
    <m/>
    <m/>
    <m/>
    <m/>
    <m/>
    <m/>
    <m/>
    <m/>
    <m/>
    <m/>
    <m/>
    <m/>
    <m/>
    <m/>
    <m/>
    <m/>
    <m/>
    <m/>
    <m/>
    <m/>
    <m/>
    <m/>
    <m/>
    <m/>
    <m/>
    <m/>
    <m/>
    <m/>
    <m/>
    <m/>
    <m/>
    <n v="3"/>
    <x v="0"/>
    <s v="Activo"/>
    <s v="Muy pequeño"/>
    <s v="Sucursal en línea"/>
    <s v="No"/>
    <s v=""/>
    <s v=""/>
    <n v="636808"/>
    <m/>
    <n v="636808"/>
    <x v="0"/>
    <x v="0"/>
    <s v=""/>
    <s v=""/>
    <s v=""/>
    <s v=""/>
    <x v="0"/>
  </r>
  <r>
    <n v="11269"/>
    <x v="9"/>
    <n v="0"/>
    <s v="Si"/>
    <s v="Si"/>
    <n v="0.15"/>
    <x v="1"/>
    <x v="4"/>
    <x v="1"/>
    <d v="2022-01-01T00:00:00"/>
    <n v="4"/>
    <x v="1"/>
    <d v="2022-01-01T00:00:00"/>
    <n v="4"/>
    <s v="3-5 años"/>
    <d v="1970-01-01T00:00:00"/>
    <n v="56"/>
    <x v="3"/>
    <x v="0"/>
    <n v="1"/>
    <n v="1"/>
    <m/>
    <n v="1"/>
    <m/>
    <n v="1"/>
    <m/>
    <m/>
    <m/>
    <m/>
    <m/>
    <m/>
    <m/>
    <m/>
    <m/>
    <m/>
    <m/>
    <m/>
    <m/>
    <m/>
    <m/>
    <m/>
    <m/>
    <m/>
    <m/>
    <m/>
    <m/>
    <m/>
    <m/>
    <m/>
    <m/>
    <m/>
    <m/>
    <m/>
    <m/>
    <m/>
    <m/>
    <m/>
    <m/>
    <m/>
    <m/>
    <m/>
    <m/>
    <m/>
    <m/>
    <m/>
    <m/>
    <m/>
    <m/>
    <m/>
    <n v="4"/>
    <x v="1"/>
    <s v="Activo"/>
    <s v="Mediano"/>
    <s v="Asesor de clientes empresariales"/>
    <s v="No"/>
    <n v="445587"/>
    <s v="250k-750k"/>
    <n v="1426648"/>
    <m/>
    <n v="1426648"/>
    <x v="2"/>
    <x v="2"/>
    <n v="1"/>
    <n v="445587"/>
    <n v="0.31233142302796485"/>
    <s v="1x"/>
    <x v="1"/>
  </r>
  <r>
    <n v="11270"/>
    <x v="0"/>
    <n v="0.4"/>
    <s v="No"/>
    <s v="Si"/>
    <n v="0.5"/>
    <x v="1"/>
    <x v="0"/>
    <x v="2"/>
    <d v="2021-06-30T00:00:00"/>
    <n v="5"/>
    <x v="2"/>
    <d v="2021-06-30T00:00:00"/>
    <n v="5"/>
    <s v="5-10 años"/>
    <d v="1965-01-01T00:00:00"/>
    <n v="61"/>
    <x v="3"/>
    <x v="0"/>
    <m/>
    <m/>
    <n v="1"/>
    <m/>
    <n v="1"/>
    <m/>
    <n v="1"/>
    <m/>
    <m/>
    <m/>
    <m/>
    <m/>
    <m/>
    <m/>
    <m/>
    <m/>
    <m/>
    <m/>
    <m/>
    <m/>
    <m/>
    <m/>
    <m/>
    <m/>
    <m/>
    <m/>
    <m/>
    <m/>
    <m/>
    <m/>
    <m/>
    <m/>
    <m/>
    <m/>
    <m/>
    <m/>
    <m/>
    <m/>
    <m/>
    <m/>
    <m/>
    <m/>
    <m/>
    <m/>
    <m/>
    <m/>
    <m/>
    <m/>
    <m/>
    <m/>
    <n v="3"/>
    <x v="0"/>
    <s v="Activo"/>
    <s v="Muy pequeño"/>
    <s v="Unidad muy pequeña"/>
    <s v="No"/>
    <s v=""/>
    <s v=""/>
    <n v="1261599"/>
    <m/>
    <n v="1261599"/>
    <x v="0"/>
    <x v="0"/>
    <s v=""/>
    <s v=""/>
    <s v=""/>
    <s v=""/>
    <x v="0"/>
  </r>
  <r>
    <n v="11271"/>
    <x v="0"/>
    <n v="0.15"/>
    <s v="Si"/>
    <s v="No"/>
    <m/>
    <x v="1"/>
    <x v="2"/>
    <x v="2"/>
    <d v="2021-01-01T00:00:00"/>
    <n v="5"/>
    <x v="2"/>
    <d v="2021-01-01T00:00:00"/>
    <n v="5"/>
    <s v="5-10 años"/>
    <d v="2000-01-01T00:00:00"/>
    <n v="26"/>
    <x v="0"/>
    <x v="7"/>
    <n v="1"/>
    <n v="1"/>
    <n v="1"/>
    <n v="1"/>
    <n v="1"/>
    <n v="1"/>
    <n v="1"/>
    <m/>
    <m/>
    <m/>
    <m/>
    <m/>
    <m/>
    <m/>
    <m/>
    <m/>
    <m/>
    <m/>
    <m/>
    <m/>
    <m/>
    <m/>
    <m/>
    <m/>
    <m/>
    <m/>
    <m/>
    <m/>
    <m/>
    <m/>
    <m/>
    <m/>
    <m/>
    <m/>
    <m/>
    <m/>
    <m/>
    <m/>
    <m/>
    <m/>
    <m/>
    <m/>
    <m/>
    <m/>
    <m/>
    <m/>
    <m/>
    <m/>
    <m/>
    <m/>
    <n v="7"/>
    <x v="1"/>
    <s v="Activo"/>
    <s v="Muy pequeño"/>
    <s v="Unidad muy pequeña"/>
    <s v="No"/>
    <n v="79939"/>
    <s v="50k-100k"/>
    <n v="108890"/>
    <m/>
    <n v="108890"/>
    <x v="1"/>
    <x v="2"/>
    <n v="10"/>
    <n v="7993.9"/>
    <n v="0.734126182385894"/>
    <s v="1x"/>
    <x v="1"/>
  </r>
  <r>
    <n v="11272"/>
    <x v="0"/>
    <n v="0.2"/>
    <s v="No"/>
    <s v="No"/>
    <m/>
    <x v="1"/>
    <x v="0"/>
    <x v="0"/>
    <d v="2020-06-30T00:00:00"/>
    <n v="6"/>
    <x v="2"/>
    <d v="2020-06-30T00:00:00"/>
    <n v="6"/>
    <s v="5-10 años"/>
    <d v="1995-01-01T00:00:00"/>
    <n v="31"/>
    <x v="0"/>
    <x v="9"/>
    <m/>
    <m/>
    <n v="1"/>
    <m/>
    <n v="1"/>
    <m/>
    <n v="1"/>
    <m/>
    <m/>
    <m/>
    <m/>
    <m/>
    <m/>
    <m/>
    <m/>
    <m/>
    <m/>
    <m/>
    <m/>
    <m/>
    <m/>
    <m/>
    <m/>
    <m/>
    <m/>
    <m/>
    <m/>
    <m/>
    <m/>
    <m/>
    <m/>
    <m/>
    <m/>
    <m/>
    <m/>
    <m/>
    <m/>
    <m/>
    <m/>
    <m/>
    <m/>
    <m/>
    <m/>
    <m/>
    <m/>
    <m/>
    <m/>
    <m/>
    <m/>
    <m/>
    <n v="3"/>
    <x v="0"/>
    <s v="Activo"/>
    <s v="Pequeño"/>
    <s v="Asesor de clientes empresariales"/>
    <s v="No"/>
    <s v=""/>
    <s v=""/>
    <n v="1952558"/>
    <m/>
    <n v="1952558"/>
    <x v="0"/>
    <x v="0"/>
    <s v=""/>
    <s v=""/>
    <s v=""/>
    <s v=""/>
    <x v="0"/>
  </r>
  <r>
    <n v="11273"/>
    <x v="0"/>
    <n v="0.3"/>
    <s v="Si"/>
    <s v="Si"/>
    <n v="0.15"/>
    <x v="1"/>
    <x v="1"/>
    <x v="1"/>
    <d v="2020-01-01T00:00:00"/>
    <n v="6"/>
    <x v="2"/>
    <d v="2020-01-01T00:00:00"/>
    <n v="6"/>
    <s v="5-10 años"/>
    <d v="1990-01-01T00:00:00"/>
    <n v="36"/>
    <x v="1"/>
    <x v="10"/>
    <n v="1"/>
    <n v="1"/>
    <n v="1"/>
    <n v="1"/>
    <n v="1"/>
    <m/>
    <m/>
    <m/>
    <m/>
    <m/>
    <m/>
    <m/>
    <m/>
    <m/>
    <m/>
    <m/>
    <m/>
    <m/>
    <m/>
    <m/>
    <m/>
    <m/>
    <m/>
    <m/>
    <m/>
    <m/>
    <m/>
    <m/>
    <m/>
    <m/>
    <m/>
    <m/>
    <m/>
    <m/>
    <m/>
    <m/>
    <m/>
    <m/>
    <m/>
    <m/>
    <m/>
    <m/>
    <m/>
    <m/>
    <m/>
    <m/>
    <m/>
    <m/>
    <m/>
    <m/>
    <n v="5"/>
    <x v="1"/>
    <s v="Activo"/>
    <s v="Mediano"/>
    <s v="Asesor de clientes empresariales"/>
    <s v="No"/>
    <n v="1086649"/>
    <s v="750k-5 mil"/>
    <n v="1223541"/>
    <m/>
    <n v="1223541"/>
    <x v="2"/>
    <x v="2"/>
    <n v="7"/>
    <n v="155235.57142857142"/>
    <n v="0.88811817503459223"/>
    <s v="1x"/>
    <x v="1"/>
  </r>
  <r>
    <n v="11274"/>
    <x v="0"/>
    <n v="0.4"/>
    <s v="No"/>
    <s v="Si"/>
    <n v="0.3"/>
    <x v="1"/>
    <x v="0"/>
    <x v="2"/>
    <d v="2019-06-30T00:00:00"/>
    <n v="7"/>
    <x v="2"/>
    <d v="2019-06-30T00:00:00"/>
    <n v="7"/>
    <s v="5-10 años"/>
    <d v="1985-01-01T00:00:00"/>
    <n v="41"/>
    <x v="1"/>
    <x v="3"/>
    <m/>
    <m/>
    <n v="1"/>
    <m/>
    <n v="1"/>
    <m/>
    <n v="1"/>
    <m/>
    <m/>
    <m/>
    <m/>
    <m/>
    <m/>
    <m/>
    <m/>
    <m/>
    <m/>
    <m/>
    <m/>
    <m/>
    <m/>
    <m/>
    <m/>
    <m/>
    <m/>
    <m/>
    <m/>
    <m/>
    <m/>
    <m/>
    <m/>
    <m/>
    <m/>
    <m/>
    <m/>
    <m/>
    <m/>
    <m/>
    <m/>
    <m/>
    <m/>
    <m/>
    <m/>
    <m/>
    <m/>
    <m/>
    <m/>
    <m/>
    <m/>
    <m/>
    <n v="3"/>
    <x v="0"/>
    <s v="Activo"/>
    <s v="Muy pequeño"/>
    <s v="Sucursal en línea"/>
    <s v="No"/>
    <s v=""/>
    <s v=""/>
    <n v="1171867"/>
    <m/>
    <n v="1171867"/>
    <x v="0"/>
    <x v="0"/>
    <s v=""/>
    <s v=""/>
    <s v=""/>
    <s v=""/>
    <x v="0"/>
  </r>
  <r>
    <n v="11275"/>
    <x v="0"/>
    <n v="0.5"/>
    <s v="Si"/>
    <s v="No"/>
    <m/>
    <x v="0"/>
    <x v="0"/>
    <x v="2"/>
    <d v="2019-01-01T00:00:00"/>
    <n v="7"/>
    <x v="2"/>
    <d v="2019-01-01T00:00:00"/>
    <n v="7"/>
    <s v="5-10 años"/>
    <d v="1980-01-01T00:00:00"/>
    <n v="46"/>
    <x v="2"/>
    <x v="0"/>
    <m/>
    <n v="1"/>
    <m/>
    <n v="1"/>
    <m/>
    <n v="1"/>
    <m/>
    <m/>
    <m/>
    <m/>
    <m/>
    <m/>
    <m/>
    <m/>
    <m/>
    <m/>
    <m/>
    <m/>
    <m/>
    <m/>
    <m/>
    <m/>
    <m/>
    <m/>
    <m/>
    <m/>
    <m/>
    <m/>
    <m/>
    <m/>
    <m/>
    <m/>
    <m/>
    <m/>
    <m/>
    <m/>
    <m/>
    <m/>
    <m/>
    <m/>
    <m/>
    <m/>
    <m/>
    <m/>
    <m/>
    <m/>
    <m/>
    <m/>
    <m/>
    <m/>
    <n v="3"/>
    <x v="0"/>
    <s v="Activo"/>
    <s v="Muy pequeño"/>
    <s v="Unidad muy pequeña"/>
    <s v="No"/>
    <s v=""/>
    <s v=""/>
    <n v="1934263"/>
    <m/>
    <n v="1934263"/>
    <x v="0"/>
    <x v="0"/>
    <s v=""/>
    <s v=""/>
    <s v=""/>
    <s v=""/>
    <x v="0"/>
  </r>
  <r>
    <n v="11276"/>
    <x v="0"/>
    <n v="0.6"/>
    <s v="No"/>
    <s v="No"/>
    <m/>
    <x v="0"/>
    <x v="1"/>
    <x v="1"/>
    <d v="2018-06-30T00:00:00"/>
    <n v="8"/>
    <x v="2"/>
    <d v="2018-06-30T00:00:00"/>
    <n v="8"/>
    <s v="5-10 años"/>
    <d v="1975-01-01T00:00:00"/>
    <n v="51"/>
    <x v="2"/>
    <x v="0"/>
    <n v="1"/>
    <m/>
    <n v="1"/>
    <m/>
    <n v="1"/>
    <m/>
    <n v="1"/>
    <m/>
    <m/>
    <m/>
    <m/>
    <m/>
    <m/>
    <m/>
    <m/>
    <m/>
    <m/>
    <m/>
    <m/>
    <m/>
    <m/>
    <m/>
    <m/>
    <m/>
    <m/>
    <m/>
    <m/>
    <m/>
    <m/>
    <m/>
    <m/>
    <m/>
    <m/>
    <m/>
    <m/>
    <m/>
    <m/>
    <m/>
    <m/>
    <m/>
    <m/>
    <m/>
    <m/>
    <m/>
    <m/>
    <m/>
    <m/>
    <m/>
    <m/>
    <m/>
    <n v="4"/>
    <x v="1"/>
    <s v="Activo"/>
    <s v="Mediano"/>
    <s v="Asesor de clientes empresariales"/>
    <s v="No"/>
    <n v="696635"/>
    <s v="250k-750k"/>
    <n v="1178220"/>
    <m/>
    <n v="1178220"/>
    <x v="1"/>
    <x v="1"/>
    <n v="8"/>
    <n v="87079.375"/>
    <n v="0.5912605455687393"/>
    <s v="1x"/>
    <x v="1"/>
  </r>
  <r>
    <n v="11277"/>
    <x v="0"/>
    <n v="0.7"/>
    <s v="Si"/>
    <s v="Si"/>
    <n v="0.4"/>
    <x v="0"/>
    <x v="0"/>
    <x v="0"/>
    <d v="2018-01-01T00:00:00"/>
    <n v="8"/>
    <x v="2"/>
    <d v="2018-01-01T00:00:00"/>
    <n v="8"/>
    <s v="5-10 años"/>
    <d v="1970-01-01T00:00:00"/>
    <n v="56"/>
    <x v="3"/>
    <x v="2"/>
    <m/>
    <n v="1"/>
    <n v="1"/>
    <n v="1"/>
    <n v="1"/>
    <n v="1"/>
    <n v="1"/>
    <m/>
    <m/>
    <m/>
    <m/>
    <m/>
    <m/>
    <m/>
    <m/>
    <m/>
    <m/>
    <m/>
    <m/>
    <m/>
    <m/>
    <m/>
    <m/>
    <m/>
    <m/>
    <m/>
    <m/>
    <m/>
    <m/>
    <m/>
    <m/>
    <m/>
    <m/>
    <m/>
    <m/>
    <m/>
    <m/>
    <m/>
    <m/>
    <m/>
    <m/>
    <m/>
    <m/>
    <m/>
    <m/>
    <m/>
    <m/>
    <m/>
    <m/>
    <m/>
    <n v="6"/>
    <x v="0"/>
    <s v="Activo"/>
    <s v="Pequeño"/>
    <s v="Asesor de clientes empresariales"/>
    <s v="No"/>
    <s v=""/>
    <s v=""/>
    <n v="731260"/>
    <m/>
    <n v="731260"/>
    <x v="0"/>
    <x v="0"/>
    <s v=""/>
    <s v=""/>
    <s v=""/>
    <s v=""/>
    <x v="0"/>
  </r>
  <r>
    <n v="11278"/>
    <x v="6"/>
    <n v="0.8"/>
    <s v="No"/>
    <s v="Si"/>
    <n v="0.75"/>
    <x v="0"/>
    <x v="0"/>
    <x v="2"/>
    <d v="2017-06-30T00:00:00"/>
    <n v="9"/>
    <x v="2"/>
    <d v="2017-06-30T00:00:00"/>
    <n v="9"/>
    <s v="5-10 años"/>
    <d v="1965-01-01T00:00:00"/>
    <n v="61"/>
    <x v="3"/>
    <x v="8"/>
    <m/>
    <m/>
    <n v="1"/>
    <m/>
    <n v="1"/>
    <m/>
    <n v="1"/>
    <m/>
    <m/>
    <m/>
    <m/>
    <m/>
    <m/>
    <m/>
    <m/>
    <m/>
    <m/>
    <m/>
    <m/>
    <m/>
    <m/>
    <m/>
    <m/>
    <m/>
    <m/>
    <m/>
    <m/>
    <m/>
    <m/>
    <m/>
    <m/>
    <m/>
    <m/>
    <m/>
    <m/>
    <m/>
    <m/>
    <m/>
    <m/>
    <m/>
    <m/>
    <m/>
    <m/>
    <m/>
    <m/>
    <m/>
    <m/>
    <m/>
    <m/>
    <m/>
    <n v="3"/>
    <x v="0"/>
    <s v="Activo"/>
    <s v="Muy pequeño"/>
    <s v="Sucursal en línea"/>
    <s v="No"/>
    <s v=""/>
    <s v=""/>
    <n v="332580"/>
    <m/>
    <n v="332580"/>
    <x v="0"/>
    <x v="0"/>
    <s v=""/>
    <s v=""/>
    <s v=""/>
    <s v=""/>
    <x v="0"/>
  </r>
  <r>
    <n v="11279"/>
    <x v="0"/>
    <n v="0.75"/>
    <s v="Si"/>
    <s v="No"/>
    <m/>
    <x v="0"/>
    <x v="1"/>
    <x v="1"/>
    <d v="2017-01-01T00:00:00"/>
    <n v="9"/>
    <x v="2"/>
    <d v="2017-01-01T00:00:00"/>
    <n v="9"/>
    <s v="5-10 años"/>
    <d v="2000-01-01T00:00:00"/>
    <n v="26"/>
    <x v="0"/>
    <x v="14"/>
    <n v="1"/>
    <n v="1"/>
    <n v="1"/>
    <n v="1"/>
    <n v="1"/>
    <m/>
    <m/>
    <m/>
    <m/>
    <m/>
    <m/>
    <m/>
    <m/>
    <m/>
    <m/>
    <m/>
    <m/>
    <m/>
    <m/>
    <m/>
    <m/>
    <m/>
    <m/>
    <m/>
    <m/>
    <m/>
    <m/>
    <m/>
    <m/>
    <m/>
    <m/>
    <m/>
    <m/>
    <m/>
    <m/>
    <m/>
    <m/>
    <m/>
    <m/>
    <m/>
    <m/>
    <m/>
    <m/>
    <m/>
    <m/>
    <m/>
    <m/>
    <m/>
    <m/>
    <m/>
    <n v="5"/>
    <x v="1"/>
    <s v="Activo"/>
    <s v="Mediano"/>
    <s v="Asesor de clientes empresariales"/>
    <s v="No"/>
    <n v="2936640"/>
    <s v="750k-5 mil"/>
    <n v="1347960"/>
    <m/>
    <n v="1347960"/>
    <x v="1"/>
    <x v="2"/>
    <n v="6"/>
    <n v="489440"/>
    <n v="2.178580966794267"/>
    <s v="1-5x"/>
    <x v="1"/>
  </r>
  <r>
    <n v="11280"/>
    <x v="0"/>
    <n v="1"/>
    <s v="No"/>
    <s v="No"/>
    <m/>
    <x v="0"/>
    <x v="2"/>
    <x v="2"/>
    <d v="2016-06-30T00:00:00"/>
    <n v="10"/>
    <x v="3"/>
    <d v="2016-06-30T00:00:00"/>
    <n v="10"/>
    <s v="10-20 años"/>
    <d v="1995-01-01T00:00:00"/>
    <n v="31"/>
    <x v="0"/>
    <x v="7"/>
    <n v="1"/>
    <m/>
    <n v="1"/>
    <m/>
    <n v="1"/>
    <m/>
    <n v="1"/>
    <m/>
    <m/>
    <m/>
    <m/>
    <m/>
    <m/>
    <m/>
    <m/>
    <m/>
    <m/>
    <m/>
    <m/>
    <m/>
    <m/>
    <m/>
    <m/>
    <m/>
    <m/>
    <m/>
    <m/>
    <m/>
    <m/>
    <m/>
    <m/>
    <m/>
    <m/>
    <m/>
    <m/>
    <m/>
    <m/>
    <m/>
    <m/>
    <m/>
    <m/>
    <m/>
    <m/>
    <m/>
    <m/>
    <m/>
    <m/>
    <m/>
    <m/>
    <m/>
    <n v="4"/>
    <x v="1"/>
    <s v="Activo"/>
    <s v="Mediano"/>
    <s v="Asesor de clientes empresariales"/>
    <s v="No"/>
    <n v="4118897"/>
    <s v="750k-5 mil"/>
    <n v="1868674"/>
    <m/>
    <n v="1868674"/>
    <x v="1"/>
    <x v="1"/>
    <n v="2"/>
    <n v="2059448.5"/>
    <n v="2.2041816817700681"/>
    <s v="1-5x"/>
    <x v="1"/>
  </r>
  <r>
    <n v="11281"/>
    <x v="0"/>
    <n v="0"/>
    <s v="Si"/>
    <s v="Si"/>
    <n v="0.15"/>
    <x v="1"/>
    <x v="2"/>
    <x v="1"/>
    <d v="2016-01-01T00:00:00"/>
    <n v="10"/>
    <x v="3"/>
    <d v="2016-01-01T00:00:00"/>
    <n v="10"/>
    <s v="10-20 años"/>
    <d v="1990-01-01T00:00:00"/>
    <n v="36"/>
    <x v="1"/>
    <x v="0"/>
    <n v="1"/>
    <n v="1"/>
    <m/>
    <n v="1"/>
    <m/>
    <n v="1"/>
    <m/>
    <m/>
    <m/>
    <m/>
    <m/>
    <m/>
    <m/>
    <m/>
    <m/>
    <m/>
    <m/>
    <m/>
    <m/>
    <m/>
    <m/>
    <m/>
    <m/>
    <m/>
    <m/>
    <m/>
    <m/>
    <m/>
    <m/>
    <m/>
    <m/>
    <m/>
    <m/>
    <m/>
    <m/>
    <m/>
    <m/>
    <m/>
    <m/>
    <m/>
    <m/>
    <m/>
    <m/>
    <m/>
    <m/>
    <m/>
    <m/>
    <m/>
    <m/>
    <m/>
    <n v="4"/>
    <x v="1"/>
    <s v="Activo"/>
    <s v="Mediano"/>
    <s v="Asesor de clientes empresariales"/>
    <s v="No"/>
    <n v="3084255"/>
    <s v="750k-5 mil"/>
    <n v="119109"/>
    <m/>
    <n v="119109"/>
    <x v="2"/>
    <x v="2"/>
    <n v="10"/>
    <n v="308425.5"/>
    <n v="25.894390852076668"/>
    <s v="20-50x"/>
    <x v="1"/>
  </r>
  <r>
    <n v="11282"/>
    <x v="0"/>
    <n v="0.4"/>
    <s v="No"/>
    <s v="Si"/>
    <n v="0.5"/>
    <x v="1"/>
    <x v="2"/>
    <x v="2"/>
    <d v="2015-06-30T00:00:00"/>
    <n v="11"/>
    <x v="3"/>
    <d v="2015-06-30T00:00:00"/>
    <n v="11"/>
    <s v="10-20 años"/>
    <d v="1985-01-01T00:00:00"/>
    <n v="41"/>
    <x v="1"/>
    <x v="4"/>
    <m/>
    <m/>
    <n v="1"/>
    <m/>
    <n v="1"/>
    <m/>
    <n v="1"/>
    <m/>
    <m/>
    <m/>
    <m/>
    <m/>
    <m/>
    <m/>
    <m/>
    <m/>
    <m/>
    <m/>
    <m/>
    <m/>
    <m/>
    <m/>
    <m/>
    <m/>
    <m/>
    <m/>
    <m/>
    <m/>
    <m/>
    <m/>
    <m/>
    <m/>
    <m/>
    <m/>
    <m/>
    <m/>
    <m/>
    <m/>
    <m/>
    <m/>
    <m/>
    <m/>
    <m/>
    <m/>
    <m/>
    <m/>
    <m/>
    <m/>
    <m/>
    <m/>
    <n v="3"/>
    <x v="0"/>
    <s v="Activo"/>
    <s v="Pequeño"/>
    <s v="Asesor de clientes empresariales"/>
    <s v="No"/>
    <s v=""/>
    <s v=""/>
    <n v="668335"/>
    <m/>
    <n v="668335"/>
    <x v="0"/>
    <x v="0"/>
    <s v=""/>
    <s v=""/>
    <s v=""/>
    <s v=""/>
    <x v="0"/>
  </r>
  <r>
    <n v="11283"/>
    <x v="0"/>
    <n v="0.15"/>
    <s v="Si"/>
    <s v="No"/>
    <m/>
    <x v="1"/>
    <x v="1"/>
    <x v="3"/>
    <d v="2015-01-01T00:00:00"/>
    <n v="11"/>
    <x v="3"/>
    <d v="2015-01-01T00:00:00"/>
    <n v="11"/>
    <s v="10-20 años"/>
    <d v="1980-01-01T00:00:00"/>
    <n v="46"/>
    <x v="2"/>
    <x v="1"/>
    <n v="1"/>
    <n v="1"/>
    <n v="1"/>
    <n v="1"/>
    <n v="1"/>
    <n v="1"/>
    <n v="1"/>
    <m/>
    <m/>
    <m/>
    <m/>
    <m/>
    <m/>
    <m/>
    <m/>
    <m/>
    <m/>
    <m/>
    <m/>
    <m/>
    <m/>
    <m/>
    <m/>
    <m/>
    <m/>
    <m/>
    <m/>
    <m/>
    <m/>
    <m/>
    <m/>
    <m/>
    <m/>
    <m/>
    <m/>
    <m/>
    <m/>
    <m/>
    <m/>
    <m/>
    <m/>
    <m/>
    <m/>
    <m/>
    <m/>
    <m/>
    <m/>
    <m/>
    <m/>
    <m/>
    <n v="7"/>
    <x v="1"/>
    <s v="Activo"/>
    <s v="Pequeño"/>
    <s v="Asesor de clientes empresariales"/>
    <s v="No"/>
    <n v="648670"/>
    <s v="250k-750k"/>
    <n v="1829847"/>
    <m/>
    <n v="1829847"/>
    <x v="1"/>
    <x v="2"/>
    <n v="9"/>
    <n v="72074.444444444438"/>
    <n v="0.35449411890720917"/>
    <s v="1x"/>
    <x v="1"/>
  </r>
  <r>
    <n v="11284"/>
    <x v="2"/>
    <n v="0.2"/>
    <s v="No"/>
    <s v="No"/>
    <m/>
    <x v="1"/>
    <x v="1"/>
    <x v="3"/>
    <d v="2014-01-01T00:00:00"/>
    <n v="12"/>
    <x v="3"/>
    <d v="2014-01-01T00:00:00"/>
    <n v="12"/>
    <s v="10-20 años"/>
    <d v="1975-01-01T00:00:00"/>
    <n v="51"/>
    <x v="2"/>
    <x v="1"/>
    <m/>
    <m/>
    <n v="1"/>
    <m/>
    <n v="1"/>
    <m/>
    <n v="1"/>
    <m/>
    <m/>
    <m/>
    <m/>
    <m/>
    <m/>
    <m/>
    <m/>
    <m/>
    <m/>
    <m/>
    <m/>
    <m/>
    <m/>
    <m/>
    <m/>
    <m/>
    <m/>
    <m/>
    <m/>
    <m/>
    <m/>
    <m/>
    <m/>
    <m/>
    <m/>
    <m/>
    <m/>
    <m/>
    <m/>
    <m/>
    <m/>
    <m/>
    <m/>
    <m/>
    <m/>
    <m/>
    <m/>
    <m/>
    <m/>
    <m/>
    <m/>
    <m/>
    <n v="3"/>
    <x v="0"/>
    <s v="Activo"/>
    <s v="Pequeño"/>
    <s v="Asesor de clientes empresariales"/>
    <s v="No"/>
    <s v=""/>
    <s v=""/>
    <n v="1678559"/>
    <m/>
    <n v="1678559"/>
    <x v="0"/>
    <x v="0"/>
    <s v=""/>
    <s v=""/>
    <s v=""/>
    <s v=""/>
    <x v="0"/>
  </r>
  <r>
    <n v="11285"/>
    <x v="0"/>
    <n v="0.3"/>
    <s v="Si"/>
    <s v="Si"/>
    <n v="0.15"/>
    <x v="1"/>
    <x v="0"/>
    <x v="0"/>
    <d v="2013-01-01T00:00:00"/>
    <n v="13"/>
    <x v="3"/>
    <d v="2013-01-01T00:00:00"/>
    <n v="13"/>
    <s v="10-20 años"/>
    <d v="1970-01-01T00:00:00"/>
    <n v="56"/>
    <x v="3"/>
    <x v="0"/>
    <m/>
    <n v="1"/>
    <n v="1"/>
    <n v="1"/>
    <n v="1"/>
    <m/>
    <m/>
    <m/>
    <m/>
    <m/>
    <m/>
    <m/>
    <m/>
    <m/>
    <m/>
    <m/>
    <m/>
    <m/>
    <m/>
    <m/>
    <m/>
    <m/>
    <m/>
    <m/>
    <m/>
    <m/>
    <m/>
    <m/>
    <m/>
    <m/>
    <m/>
    <m/>
    <m/>
    <m/>
    <m/>
    <m/>
    <m/>
    <m/>
    <m/>
    <m/>
    <m/>
    <m/>
    <m/>
    <m/>
    <m/>
    <m/>
    <m/>
    <m/>
    <m/>
    <m/>
    <n v="4"/>
    <x v="0"/>
    <s v="Activo"/>
    <s v="Mediano"/>
    <s v="Asesor de clientes empresariales"/>
    <s v="No"/>
    <s v=""/>
    <s v=""/>
    <n v="1349065"/>
    <m/>
    <n v="1349065"/>
    <x v="0"/>
    <x v="0"/>
    <s v=""/>
    <s v=""/>
    <s v=""/>
    <s v=""/>
    <x v="0"/>
  </r>
  <r>
    <n v="11286"/>
    <x v="4"/>
    <n v="0.4"/>
    <s v="No"/>
    <s v="Si"/>
    <n v="0.3"/>
    <x v="1"/>
    <x v="0"/>
    <x v="0"/>
    <d v="2012-01-01T00:00:00"/>
    <n v="14"/>
    <x v="3"/>
    <d v="2012-01-01T00:00:00"/>
    <n v="14"/>
    <s v="10-20 años"/>
    <d v="1965-01-01T00:00:00"/>
    <n v="61"/>
    <x v="3"/>
    <x v="8"/>
    <m/>
    <m/>
    <n v="1"/>
    <m/>
    <n v="1"/>
    <m/>
    <n v="1"/>
    <m/>
    <m/>
    <m/>
    <m/>
    <m/>
    <m/>
    <m/>
    <m/>
    <m/>
    <m/>
    <m/>
    <m/>
    <m/>
    <m/>
    <m/>
    <m/>
    <m/>
    <m/>
    <m/>
    <m/>
    <m/>
    <m/>
    <m/>
    <m/>
    <m/>
    <m/>
    <m/>
    <m/>
    <m/>
    <m/>
    <m/>
    <m/>
    <m/>
    <m/>
    <m/>
    <m/>
    <m/>
    <m/>
    <m/>
    <m/>
    <m/>
    <m/>
    <m/>
    <n v="3"/>
    <x v="0"/>
    <s v="Activo"/>
    <s v="Muy pequeño"/>
    <s v="Unidad muy pequeña"/>
    <s v="No"/>
    <s v=""/>
    <s v=""/>
    <n v="1439820"/>
    <m/>
    <n v="1439820"/>
    <x v="0"/>
    <x v="0"/>
    <s v=""/>
    <s v=""/>
    <s v=""/>
    <s v=""/>
    <x v="0"/>
  </r>
  <r>
    <n v="11287"/>
    <x v="0"/>
    <n v="0.5"/>
    <s v="Si"/>
    <s v="No"/>
    <m/>
    <x v="0"/>
    <x v="1"/>
    <x v="1"/>
    <d v="2011-01-01T00:00:00"/>
    <n v="15"/>
    <x v="3"/>
    <d v="2011-01-01T00:00:00"/>
    <n v="15"/>
    <s v="10-20 años"/>
    <d v="2000-01-01T00:00:00"/>
    <n v="26"/>
    <x v="0"/>
    <x v="1"/>
    <n v="1"/>
    <n v="1"/>
    <m/>
    <n v="1"/>
    <m/>
    <n v="1"/>
    <m/>
    <m/>
    <m/>
    <m/>
    <m/>
    <m/>
    <m/>
    <m/>
    <m/>
    <m/>
    <m/>
    <m/>
    <m/>
    <m/>
    <m/>
    <m/>
    <m/>
    <m/>
    <m/>
    <m/>
    <m/>
    <m/>
    <m/>
    <m/>
    <m/>
    <m/>
    <m/>
    <m/>
    <m/>
    <m/>
    <m/>
    <m/>
    <m/>
    <m/>
    <m/>
    <m/>
    <m/>
    <m/>
    <m/>
    <m/>
    <m/>
    <m/>
    <m/>
    <m/>
    <n v="4"/>
    <x v="1"/>
    <s v="Activo"/>
    <s v="Mediano"/>
    <s v="Asesor de clientes empresariales"/>
    <s v="No"/>
    <n v="3630820"/>
    <s v="750k-5 mil"/>
    <n v="176503"/>
    <m/>
    <n v="176503"/>
    <x v="1"/>
    <x v="2"/>
    <n v="6"/>
    <n v="605136.66666666663"/>
    <n v="20.570868483821805"/>
    <s v="20-50x"/>
    <x v="1"/>
  </r>
  <r>
    <n v="11288"/>
    <x v="2"/>
    <n v="0.6"/>
    <s v="No"/>
    <s v="No"/>
    <m/>
    <x v="0"/>
    <x v="0"/>
    <x v="0"/>
    <d v="2010-01-01T00:00:00"/>
    <n v="16"/>
    <x v="3"/>
    <d v="2010-01-01T00:00:00"/>
    <n v="16"/>
    <s v="10-20 años"/>
    <d v="1995-01-01T00:00:00"/>
    <n v="31"/>
    <x v="0"/>
    <x v="4"/>
    <m/>
    <m/>
    <n v="1"/>
    <m/>
    <n v="1"/>
    <m/>
    <n v="1"/>
    <m/>
    <m/>
    <m/>
    <m/>
    <m/>
    <m/>
    <m/>
    <m/>
    <m/>
    <m/>
    <m/>
    <m/>
    <m/>
    <m/>
    <m/>
    <m/>
    <m/>
    <m/>
    <m/>
    <m/>
    <m/>
    <m/>
    <m/>
    <m/>
    <m/>
    <m/>
    <m/>
    <m/>
    <m/>
    <m/>
    <m/>
    <m/>
    <m/>
    <m/>
    <m/>
    <m/>
    <m/>
    <m/>
    <m/>
    <m/>
    <m/>
    <m/>
    <m/>
    <n v="3"/>
    <x v="0"/>
    <s v="Activo"/>
    <s v="Mediano"/>
    <s v="Asesor de clientes empresariales"/>
    <s v="No"/>
    <s v=""/>
    <s v=""/>
    <n v="614011"/>
    <m/>
    <n v="614011"/>
    <x v="0"/>
    <x v="0"/>
    <s v=""/>
    <s v=""/>
    <s v=""/>
    <s v=""/>
    <x v="0"/>
  </r>
  <r>
    <n v="11289"/>
    <x v="0"/>
    <n v="0.7"/>
    <s v="Si"/>
    <s v="Si"/>
    <n v="0.4"/>
    <x v="0"/>
    <x v="0"/>
    <x v="2"/>
    <d v="2009-01-01T00:00:00"/>
    <n v="17"/>
    <x v="3"/>
    <d v="2009-01-01T00:00:00"/>
    <n v="17"/>
    <s v="10-20 años"/>
    <d v="1990-01-01T00:00:00"/>
    <n v="36"/>
    <x v="1"/>
    <x v="2"/>
    <m/>
    <n v="1"/>
    <n v="1"/>
    <n v="1"/>
    <n v="1"/>
    <n v="1"/>
    <n v="1"/>
    <m/>
    <m/>
    <m/>
    <m/>
    <m/>
    <m/>
    <m/>
    <m/>
    <m/>
    <m/>
    <m/>
    <m/>
    <m/>
    <m/>
    <m/>
    <m/>
    <m/>
    <m/>
    <m/>
    <m/>
    <m/>
    <m/>
    <m/>
    <m/>
    <m/>
    <m/>
    <m/>
    <m/>
    <m/>
    <m/>
    <m/>
    <m/>
    <m/>
    <m/>
    <m/>
    <m/>
    <m/>
    <m/>
    <m/>
    <m/>
    <m/>
    <m/>
    <m/>
    <n v="6"/>
    <x v="0"/>
    <s v="Activo"/>
    <s v="Muy pequeño"/>
    <s v="Unidad muy pequeña"/>
    <s v="No"/>
    <s v=""/>
    <s v=""/>
    <n v="1063182"/>
    <m/>
    <n v="1063182"/>
    <x v="0"/>
    <x v="0"/>
    <s v=""/>
    <s v=""/>
    <s v=""/>
    <s v=""/>
    <x v="0"/>
  </r>
  <r>
    <n v="11290"/>
    <x v="12"/>
    <n v="0.8"/>
    <s v="No"/>
    <s v="Si"/>
    <n v="0.75"/>
    <x v="0"/>
    <x v="2"/>
    <x v="3"/>
    <d v="2008-01-01T00:00:00"/>
    <n v="18"/>
    <x v="3"/>
    <d v="2008-01-01T00:00:00"/>
    <n v="18"/>
    <s v="10-20 años"/>
    <d v="1985-01-01T00:00:00"/>
    <n v="41"/>
    <x v="1"/>
    <x v="7"/>
    <n v="1"/>
    <m/>
    <n v="1"/>
    <m/>
    <n v="1"/>
    <m/>
    <n v="1"/>
    <m/>
    <m/>
    <m/>
    <m/>
    <m/>
    <m/>
    <m/>
    <m/>
    <m/>
    <m/>
    <m/>
    <m/>
    <m/>
    <m/>
    <m/>
    <m/>
    <m/>
    <m/>
    <m/>
    <m/>
    <m/>
    <m/>
    <m/>
    <m/>
    <m/>
    <m/>
    <m/>
    <m/>
    <m/>
    <m/>
    <m/>
    <m/>
    <m/>
    <m/>
    <m/>
    <m/>
    <m/>
    <m/>
    <m/>
    <m/>
    <m/>
    <m/>
    <m/>
    <n v="4"/>
    <x v="1"/>
    <s v="Activo"/>
    <s v="Pequeño"/>
    <s v="Asesor de clientes empresariales"/>
    <s v="No"/>
    <n v="2915601"/>
    <s v="750k-5 mil"/>
    <n v="1865582"/>
    <m/>
    <n v="1865582"/>
    <x v="2"/>
    <x v="1"/>
    <n v="10"/>
    <n v="291560.09999999998"/>
    <n v="1.5628372272030926"/>
    <s v="1-5x"/>
    <x v="1"/>
  </r>
  <r>
    <n v="11291"/>
    <x v="0"/>
    <n v="0.75"/>
    <s v="Si"/>
    <s v="No"/>
    <m/>
    <x v="0"/>
    <x v="0"/>
    <x v="2"/>
    <d v="2007-01-01T00:00:00"/>
    <n v="19"/>
    <x v="3"/>
    <d v="2007-01-01T00:00:00"/>
    <n v="19"/>
    <s v="10-20 años"/>
    <d v="1980-01-01T00:00:00"/>
    <n v="46"/>
    <x v="2"/>
    <x v="0"/>
    <m/>
    <n v="1"/>
    <n v="1"/>
    <n v="1"/>
    <n v="1"/>
    <m/>
    <m/>
    <m/>
    <m/>
    <m/>
    <m/>
    <m/>
    <m/>
    <m/>
    <m/>
    <m/>
    <m/>
    <m/>
    <m/>
    <m/>
    <m/>
    <m/>
    <m/>
    <m/>
    <m/>
    <m/>
    <m/>
    <m/>
    <m/>
    <m/>
    <m/>
    <m/>
    <m/>
    <m/>
    <m/>
    <m/>
    <m/>
    <m/>
    <m/>
    <m/>
    <m/>
    <m/>
    <m/>
    <m/>
    <m/>
    <m/>
    <m/>
    <m/>
    <m/>
    <m/>
    <n v="4"/>
    <x v="0"/>
    <s v="Activo"/>
    <s v="Muy pequeño"/>
    <s v="Unidad muy pequeña"/>
    <s v="No"/>
    <s v=""/>
    <s v=""/>
    <n v="1237290"/>
    <m/>
    <n v="1237290"/>
    <x v="0"/>
    <x v="0"/>
    <s v=""/>
    <s v=""/>
    <s v=""/>
    <s v=""/>
    <x v="0"/>
  </r>
  <r>
    <n v="11292"/>
    <x v="0"/>
    <n v="1"/>
    <s v="No"/>
    <s v="No"/>
    <m/>
    <x v="0"/>
    <x v="1"/>
    <x v="3"/>
    <d v="2006-01-01T00:00:00"/>
    <n v="20"/>
    <x v="4"/>
    <d v="2006-01-01T00:00:00"/>
    <n v="20"/>
    <s v="&gt;20 años"/>
    <d v="1975-01-01T00:00:00"/>
    <n v="51"/>
    <x v="2"/>
    <x v="1"/>
    <n v="1"/>
    <m/>
    <n v="1"/>
    <m/>
    <n v="1"/>
    <m/>
    <n v="1"/>
    <m/>
    <m/>
    <m/>
    <m/>
    <m/>
    <m/>
    <m/>
    <m/>
    <m/>
    <m/>
    <m/>
    <m/>
    <m/>
    <m/>
    <m/>
    <m/>
    <m/>
    <m/>
    <m/>
    <m/>
    <m/>
    <m/>
    <m/>
    <m/>
    <m/>
    <m/>
    <m/>
    <m/>
    <m/>
    <m/>
    <m/>
    <m/>
    <m/>
    <m/>
    <m/>
    <m/>
    <m/>
    <m/>
    <m/>
    <m/>
    <m/>
    <m/>
    <m/>
    <n v="4"/>
    <x v="1"/>
    <s v="Activo"/>
    <s v="Pequeño"/>
    <s v="Asesor de clientes empresariales"/>
    <s v="No"/>
    <n v="798467"/>
    <s v="750k-5 mil"/>
    <n v="1646988"/>
    <m/>
    <n v="1646988"/>
    <x v="1"/>
    <x v="1"/>
    <n v="3"/>
    <n v="266155.66666666669"/>
    <n v="0.48480438230272471"/>
    <s v="1x"/>
    <x v="1"/>
  </r>
  <r>
    <n v="11293"/>
    <x v="0"/>
    <n v="0"/>
    <s v="Si"/>
    <s v="Si"/>
    <n v="0.15"/>
    <x v="1"/>
    <x v="1"/>
    <x v="0"/>
    <d v="2005-01-01T00:00:00"/>
    <n v="21"/>
    <x v="4"/>
    <d v="2005-01-01T00:00:00"/>
    <n v="21"/>
    <s v="&gt;20 años"/>
    <d v="1970-01-01T00:00:00"/>
    <n v="56"/>
    <x v="3"/>
    <x v="1"/>
    <m/>
    <n v="1"/>
    <m/>
    <n v="1"/>
    <m/>
    <n v="1"/>
    <m/>
    <m/>
    <m/>
    <m/>
    <m/>
    <m/>
    <m/>
    <m/>
    <m/>
    <m/>
    <m/>
    <m/>
    <m/>
    <m/>
    <m/>
    <m/>
    <m/>
    <m/>
    <m/>
    <m/>
    <m/>
    <m/>
    <m/>
    <m/>
    <m/>
    <m/>
    <m/>
    <m/>
    <m/>
    <m/>
    <m/>
    <m/>
    <m/>
    <m/>
    <m/>
    <m/>
    <m/>
    <m/>
    <m/>
    <m/>
    <m/>
    <m/>
    <m/>
    <m/>
    <n v="3"/>
    <x v="0"/>
    <s v="Activo"/>
    <s v="Pequeño"/>
    <s v="Asesor de clientes empresariales"/>
    <s v="No"/>
    <s v=""/>
    <s v=""/>
    <n v="1192322"/>
    <m/>
    <n v="1192322"/>
    <x v="0"/>
    <x v="0"/>
    <s v=""/>
    <s v=""/>
    <s v=""/>
    <s v=""/>
    <x v="0"/>
  </r>
  <r>
    <n v="11294"/>
    <x v="0"/>
    <n v="0.4"/>
    <s v="No"/>
    <s v="Si"/>
    <n v="0.5"/>
    <x v="1"/>
    <x v="1"/>
    <x v="3"/>
    <d v="2004-01-01T00:00:00"/>
    <n v="22"/>
    <x v="4"/>
    <d v="2004-01-01T00:00:00"/>
    <n v="22"/>
    <s v="&gt;20 años"/>
    <d v="1965-01-01T00:00:00"/>
    <n v="61"/>
    <x v="3"/>
    <x v="0"/>
    <n v="1"/>
    <m/>
    <n v="1"/>
    <m/>
    <n v="1"/>
    <m/>
    <n v="1"/>
    <m/>
    <m/>
    <m/>
    <m/>
    <m/>
    <m/>
    <m/>
    <m/>
    <m/>
    <m/>
    <m/>
    <m/>
    <m/>
    <m/>
    <m/>
    <m/>
    <m/>
    <m/>
    <m/>
    <m/>
    <m/>
    <m/>
    <m/>
    <m/>
    <m/>
    <m/>
    <m/>
    <m/>
    <m/>
    <m/>
    <m/>
    <m/>
    <m/>
    <m/>
    <m/>
    <m/>
    <m/>
    <m/>
    <m/>
    <m/>
    <m/>
    <m/>
    <m/>
    <n v="4"/>
    <x v="1"/>
    <s v="Activo"/>
    <s v="Pequeño"/>
    <s v="Asesor de clientes empresariales"/>
    <s v="No"/>
    <n v="2950221"/>
    <s v="750k-5 mil"/>
    <n v="956852"/>
    <m/>
    <n v="956852"/>
    <x v="2"/>
    <x v="1"/>
    <n v="9"/>
    <n v="327802.33333333331"/>
    <n v="3.0832573898575748"/>
    <s v="1-5x"/>
    <x v="1"/>
  </r>
  <r>
    <n v="11295"/>
    <x v="0"/>
    <n v="0.15"/>
    <s v="Si"/>
    <s v="No"/>
    <m/>
    <x v="1"/>
    <x v="1"/>
    <x v="3"/>
    <d v="2003-01-01T00:00:00"/>
    <n v="23"/>
    <x v="4"/>
    <d v="2003-01-01T00:00:00"/>
    <n v="23"/>
    <s v="&gt;20 años"/>
    <d v="2000-01-01T00:00:00"/>
    <n v="26"/>
    <x v="0"/>
    <x v="0"/>
    <n v="1"/>
    <n v="1"/>
    <n v="1"/>
    <n v="1"/>
    <n v="1"/>
    <n v="1"/>
    <n v="1"/>
    <m/>
    <m/>
    <m/>
    <m/>
    <m/>
    <m/>
    <m/>
    <m/>
    <m/>
    <m/>
    <m/>
    <m/>
    <m/>
    <m/>
    <m/>
    <m/>
    <m/>
    <m/>
    <m/>
    <m/>
    <m/>
    <m/>
    <m/>
    <m/>
    <m/>
    <m/>
    <m/>
    <m/>
    <m/>
    <m/>
    <m/>
    <m/>
    <m/>
    <m/>
    <m/>
    <m/>
    <m/>
    <m/>
    <m/>
    <m/>
    <m/>
    <m/>
    <m/>
    <n v="7"/>
    <x v="1"/>
    <s v="Activo"/>
    <s v="Pequeño"/>
    <s v="Asesor de clientes empresariales"/>
    <s v="No"/>
    <n v="2595399"/>
    <s v="750k-5 mil"/>
    <n v="1667740"/>
    <m/>
    <n v="1667740"/>
    <x v="1"/>
    <x v="2"/>
    <n v="4"/>
    <n v="648849.75"/>
    <n v="1.5562371832539845"/>
    <s v="1-5x"/>
    <x v="1"/>
  </r>
  <r>
    <n v="11296"/>
    <x v="0"/>
    <n v="0.2"/>
    <s v="No"/>
    <s v="No"/>
    <m/>
    <x v="1"/>
    <x v="2"/>
    <x v="3"/>
    <d v="2002-01-01T00:00:00"/>
    <n v="24"/>
    <x v="4"/>
    <d v="2002-01-01T00:00:00"/>
    <n v="24"/>
    <s v="&gt;20 años"/>
    <d v="1995-01-01T00:00:00"/>
    <n v="31"/>
    <x v="0"/>
    <x v="0"/>
    <n v="1"/>
    <m/>
    <n v="1"/>
    <m/>
    <n v="1"/>
    <m/>
    <n v="1"/>
    <m/>
    <m/>
    <m/>
    <m/>
    <m/>
    <m/>
    <m/>
    <m/>
    <m/>
    <m/>
    <m/>
    <m/>
    <m/>
    <m/>
    <m/>
    <m/>
    <m/>
    <m/>
    <m/>
    <m/>
    <m/>
    <m/>
    <m/>
    <m/>
    <m/>
    <m/>
    <m/>
    <m/>
    <m/>
    <m/>
    <m/>
    <m/>
    <m/>
    <m/>
    <m/>
    <m/>
    <m/>
    <m/>
    <m/>
    <m/>
    <m/>
    <m/>
    <m/>
    <n v="4"/>
    <x v="1"/>
    <s v="Activo"/>
    <s v="Pequeño"/>
    <s v="Asesor de clientes empresariales"/>
    <s v="No"/>
    <n v="2824711"/>
    <s v="750k-5 mil"/>
    <n v="217059"/>
    <m/>
    <n v="217059"/>
    <x v="1"/>
    <x v="1"/>
    <n v="4"/>
    <n v="706177.75"/>
    <n v="13.013563132604499"/>
    <s v="10-20x"/>
    <x v="1"/>
  </r>
  <r>
    <n v="11297"/>
    <x v="0"/>
    <n v="0.3"/>
    <s v="Si"/>
    <s v="Si"/>
    <n v="0.15"/>
    <x v="1"/>
    <x v="1"/>
    <x v="0"/>
    <d v="2001-01-01T00:00:00"/>
    <n v="25"/>
    <x v="4"/>
    <d v="2001-01-01T00:00:00"/>
    <n v="25"/>
    <s v="&gt;20 años"/>
    <d v="1990-01-01T00:00:00"/>
    <n v="36"/>
    <x v="1"/>
    <x v="4"/>
    <m/>
    <n v="1"/>
    <n v="1"/>
    <n v="1"/>
    <n v="1"/>
    <m/>
    <m/>
    <m/>
    <m/>
    <m/>
    <m/>
    <m/>
    <m/>
    <m/>
    <m/>
    <m/>
    <m/>
    <m/>
    <m/>
    <m/>
    <m/>
    <m/>
    <m/>
    <m/>
    <m/>
    <m/>
    <m/>
    <m/>
    <m/>
    <m/>
    <m/>
    <m/>
    <m/>
    <m/>
    <m/>
    <m/>
    <m/>
    <m/>
    <m/>
    <m/>
    <m/>
    <m/>
    <m/>
    <m/>
    <m/>
    <m/>
    <m/>
    <m/>
    <m/>
    <m/>
    <n v="4"/>
    <x v="0"/>
    <s v="Activo"/>
    <s v="Mediano"/>
    <s v="Asesor de clientes empresariales"/>
    <s v="No"/>
    <s v=""/>
    <s v=""/>
    <n v="951820"/>
    <m/>
    <n v="951820"/>
    <x v="0"/>
    <x v="0"/>
    <s v=""/>
    <s v=""/>
    <s v=""/>
    <s v=""/>
    <x v="0"/>
  </r>
  <r>
    <n v="11298"/>
    <x v="0"/>
    <n v="0.4"/>
    <s v="No"/>
    <s v="Si"/>
    <n v="0.3"/>
    <x v="1"/>
    <x v="0"/>
    <x v="0"/>
    <d v="2000-01-01T00:00:00"/>
    <n v="26"/>
    <x v="4"/>
    <d v="2000-01-01T00:00:00"/>
    <n v="26"/>
    <s v="&gt;20 años"/>
    <d v="1985-01-01T00:00:00"/>
    <n v="41"/>
    <x v="1"/>
    <x v="4"/>
    <n v="1"/>
    <m/>
    <n v="1"/>
    <m/>
    <n v="1"/>
    <m/>
    <n v="1"/>
    <m/>
    <m/>
    <m/>
    <m/>
    <m/>
    <m/>
    <m/>
    <m/>
    <m/>
    <m/>
    <m/>
    <m/>
    <m/>
    <m/>
    <m/>
    <m/>
    <m/>
    <m/>
    <m/>
    <m/>
    <m/>
    <m/>
    <m/>
    <m/>
    <m/>
    <m/>
    <m/>
    <m/>
    <m/>
    <m/>
    <m/>
    <m/>
    <m/>
    <m/>
    <m/>
    <m/>
    <m/>
    <m/>
    <m/>
    <m/>
    <m/>
    <m/>
    <m/>
    <n v="4"/>
    <x v="1"/>
    <s v="Activo"/>
    <s v="Pequeño"/>
    <s v="Asesor de clientes empresariales"/>
    <s v="No"/>
    <n v="3647002"/>
    <s v="750k-5 mil"/>
    <n v="641735"/>
    <m/>
    <n v="641735"/>
    <x v="2"/>
    <x v="1"/>
    <n v="1"/>
    <n v="3647002"/>
    <n v="5.6830342742720905"/>
    <s v="5-10x"/>
    <x v="1"/>
  </r>
  <r>
    <n v="11299"/>
    <x v="6"/>
    <n v="0.5"/>
    <s v="Si"/>
    <s v="No"/>
    <m/>
    <x v="0"/>
    <x v="0"/>
    <x v="2"/>
    <d v="1999-01-01T00:00:00"/>
    <n v="27"/>
    <x v="4"/>
    <d v="1999-01-01T00:00:00"/>
    <n v="27"/>
    <s v="&gt;20 años"/>
    <d v="1980-01-01T00:00:00"/>
    <n v="46"/>
    <x v="2"/>
    <x v="8"/>
    <m/>
    <n v="1"/>
    <m/>
    <n v="1"/>
    <m/>
    <n v="1"/>
    <m/>
    <m/>
    <m/>
    <m/>
    <m/>
    <m/>
    <m/>
    <m/>
    <m/>
    <m/>
    <m/>
    <m/>
    <m/>
    <m/>
    <m/>
    <m/>
    <m/>
    <m/>
    <m/>
    <m/>
    <m/>
    <m/>
    <m/>
    <m/>
    <m/>
    <m/>
    <m/>
    <m/>
    <m/>
    <m/>
    <m/>
    <m/>
    <m/>
    <m/>
    <m/>
    <m/>
    <m/>
    <m/>
    <m/>
    <m/>
    <m/>
    <m/>
    <m/>
    <m/>
    <n v="3"/>
    <x v="0"/>
    <s v="Activo"/>
    <s v="Muy pequeño"/>
    <s v="Sucursal en línea"/>
    <s v="No"/>
    <s v=""/>
    <s v=""/>
    <n v="417674"/>
    <m/>
    <n v="417674"/>
    <x v="0"/>
    <x v="0"/>
    <s v=""/>
    <s v=""/>
    <s v=""/>
    <s v=""/>
    <x v="0"/>
  </r>
  <r>
    <n v="11300"/>
    <x v="0"/>
    <n v="0.6"/>
    <s v="No"/>
    <s v="No"/>
    <m/>
    <x v="0"/>
    <x v="0"/>
    <x v="0"/>
    <d v="2025-01-01T00:00:00"/>
    <n v="1"/>
    <x v="0"/>
    <d v="2025-01-01T00:00:00"/>
    <n v="1"/>
    <s v="1-3 años"/>
    <d v="1975-01-01T00:00:00"/>
    <n v="51"/>
    <x v="2"/>
    <x v="4"/>
    <m/>
    <m/>
    <n v="1"/>
    <m/>
    <n v="1"/>
    <m/>
    <n v="1"/>
    <m/>
    <m/>
    <m/>
    <m/>
    <m/>
    <m/>
    <m/>
    <m/>
    <m/>
    <m/>
    <m/>
    <m/>
    <m/>
    <m/>
    <m/>
    <m/>
    <m/>
    <m/>
    <m/>
    <m/>
    <m/>
    <m/>
    <m/>
    <m/>
    <m/>
    <m/>
    <m/>
    <m/>
    <m/>
    <m/>
    <m/>
    <m/>
    <m/>
    <m/>
    <m/>
    <m/>
    <m/>
    <m/>
    <m/>
    <m/>
    <m/>
    <m/>
    <m/>
    <n v="3"/>
    <x v="0"/>
    <s v="Activo"/>
    <s v="Pequeño"/>
    <s v="Sucursal en línea"/>
    <s v="No"/>
    <s v=""/>
    <s v=""/>
    <n v="1589304"/>
    <m/>
    <n v="1589304"/>
    <x v="0"/>
    <x v="0"/>
    <s v=""/>
    <s v=""/>
    <s v=""/>
    <s v=""/>
    <x v="0"/>
  </r>
  <r>
    <n v="11301"/>
    <x v="0"/>
    <n v="0.7"/>
    <s v="Si"/>
    <s v="Si"/>
    <n v="0.4"/>
    <x v="0"/>
    <x v="0"/>
    <x v="3"/>
    <d v="2025-01-01T00:00:00"/>
    <n v="1"/>
    <x v="0"/>
    <d v="2025-01-01T00:00:00"/>
    <n v="1"/>
    <s v="1-3 años"/>
    <d v="1970-01-01T00:00:00"/>
    <n v="56"/>
    <x v="3"/>
    <x v="7"/>
    <m/>
    <n v="1"/>
    <n v="1"/>
    <n v="1"/>
    <n v="1"/>
    <n v="1"/>
    <n v="1"/>
    <m/>
    <m/>
    <m/>
    <m/>
    <m/>
    <m/>
    <m/>
    <m/>
    <m/>
    <m/>
    <m/>
    <m/>
    <m/>
    <m/>
    <m/>
    <m/>
    <m/>
    <m/>
    <m/>
    <m/>
    <m/>
    <m/>
    <m/>
    <m/>
    <m/>
    <m/>
    <m/>
    <m/>
    <m/>
    <m/>
    <m/>
    <m/>
    <m/>
    <m/>
    <m/>
    <m/>
    <m/>
    <m/>
    <m/>
    <m/>
    <m/>
    <m/>
    <m/>
    <n v="6"/>
    <x v="0"/>
    <s v="Activo"/>
    <s v="Muy pequeño"/>
    <s v="Unidad muy pequeña"/>
    <s v="No"/>
    <s v=""/>
    <s v=""/>
    <n v="416001"/>
    <m/>
    <n v="416001"/>
    <x v="0"/>
    <x v="0"/>
    <s v=""/>
    <s v=""/>
    <s v=""/>
    <s v=""/>
    <x v="0"/>
  </r>
  <r>
    <n v="11302"/>
    <x v="4"/>
    <n v="0.8"/>
    <s v="No"/>
    <s v="Si"/>
    <n v="0.75"/>
    <x v="0"/>
    <x v="0"/>
    <x v="2"/>
    <d v="2024-06-30T00:00:00"/>
    <n v="2"/>
    <x v="0"/>
    <d v="2024-06-30T00:00:00"/>
    <n v="2"/>
    <s v="1-3 años"/>
    <d v="1965-01-01T00:00:00"/>
    <n v="61"/>
    <x v="3"/>
    <x v="7"/>
    <n v="1"/>
    <m/>
    <n v="1"/>
    <m/>
    <n v="1"/>
    <m/>
    <n v="1"/>
    <m/>
    <m/>
    <m/>
    <m/>
    <m/>
    <m/>
    <m/>
    <m/>
    <m/>
    <m/>
    <m/>
    <m/>
    <m/>
    <m/>
    <m/>
    <m/>
    <m/>
    <m/>
    <m/>
    <m/>
    <m/>
    <m/>
    <m/>
    <m/>
    <m/>
    <m/>
    <m/>
    <m/>
    <m/>
    <m/>
    <m/>
    <m/>
    <m/>
    <m/>
    <m/>
    <m/>
    <m/>
    <m/>
    <m/>
    <m/>
    <m/>
    <m/>
    <m/>
    <n v="4"/>
    <x v="1"/>
    <s v="Activo"/>
    <s v="Muy pequeño"/>
    <s v="Unidad muy pequeña"/>
    <s v="No"/>
    <n v="1685933"/>
    <s v="750k-5 mil"/>
    <n v="133436"/>
    <m/>
    <n v="133436"/>
    <x v="2"/>
    <x v="1"/>
    <n v="10"/>
    <n v="168593.3"/>
    <n v="12.634768728079379"/>
    <s v="10-20x"/>
    <x v="1"/>
  </r>
  <r>
    <n v="11303"/>
    <x v="0"/>
    <n v="0.75"/>
    <s v="Si"/>
    <s v="No"/>
    <m/>
    <x v="0"/>
    <x v="0"/>
    <x v="0"/>
    <d v="2024-01-01T00:00:00"/>
    <n v="2"/>
    <x v="0"/>
    <d v="2024-01-01T00:00:00"/>
    <n v="2"/>
    <s v="1-3 años"/>
    <d v="2000-01-01T00:00:00"/>
    <n v="26"/>
    <x v="0"/>
    <x v="1"/>
    <m/>
    <n v="1"/>
    <n v="1"/>
    <n v="1"/>
    <n v="1"/>
    <m/>
    <m/>
    <m/>
    <m/>
    <m/>
    <m/>
    <m/>
    <m/>
    <m/>
    <m/>
    <m/>
    <m/>
    <m/>
    <m/>
    <m/>
    <m/>
    <m/>
    <m/>
    <m/>
    <m/>
    <m/>
    <m/>
    <m/>
    <m/>
    <m/>
    <m/>
    <m/>
    <m/>
    <m/>
    <m/>
    <m/>
    <m/>
    <m/>
    <m/>
    <m/>
    <m/>
    <m/>
    <m/>
    <m/>
    <m/>
    <m/>
    <m/>
    <m/>
    <m/>
    <m/>
    <n v="4"/>
    <x v="0"/>
    <s v="Activo"/>
    <s v="Pequeño"/>
    <s v="Asesor de clientes empresariales"/>
    <s v="No"/>
    <s v=""/>
    <s v=""/>
    <n v="2690"/>
    <m/>
    <n v="2690"/>
    <x v="0"/>
    <x v="0"/>
    <s v=""/>
    <s v=""/>
    <s v=""/>
    <s v=""/>
    <x v="0"/>
  </r>
  <r>
    <n v="11304"/>
    <x v="0"/>
    <n v="1"/>
    <s v="No"/>
    <s v="No"/>
    <m/>
    <x v="0"/>
    <x v="0"/>
    <x v="0"/>
    <d v="2023-06-30T00:00:00"/>
    <n v="3"/>
    <x v="1"/>
    <d v="2023-06-30T00:00:00"/>
    <n v="3"/>
    <s v="3-5 años"/>
    <d v="1995-01-01T00:00:00"/>
    <n v="31"/>
    <x v="0"/>
    <x v="0"/>
    <m/>
    <m/>
    <n v="1"/>
    <m/>
    <n v="1"/>
    <m/>
    <n v="1"/>
    <m/>
    <m/>
    <m/>
    <m/>
    <m/>
    <m/>
    <m/>
    <m/>
    <m/>
    <m/>
    <m/>
    <m/>
    <m/>
    <m/>
    <m/>
    <m/>
    <m/>
    <m/>
    <m/>
    <m/>
    <m/>
    <m/>
    <m/>
    <m/>
    <m/>
    <m/>
    <m/>
    <m/>
    <m/>
    <m/>
    <m/>
    <m/>
    <m/>
    <m/>
    <m/>
    <m/>
    <m/>
    <m/>
    <m/>
    <m/>
    <m/>
    <m/>
    <m/>
    <n v="3"/>
    <x v="0"/>
    <s v="Activo"/>
    <s v="Pequeño"/>
    <s v="Asesor de clientes empresariales"/>
    <s v="No"/>
    <s v=""/>
    <s v=""/>
    <n v="1640116"/>
    <m/>
    <n v="1640116"/>
    <x v="0"/>
    <x v="0"/>
    <s v=""/>
    <s v=""/>
    <s v=""/>
    <s v=""/>
    <x v="0"/>
  </r>
  <r>
    <n v="11305"/>
    <x v="0"/>
    <n v="0"/>
    <s v="Si"/>
    <s v="Si"/>
    <n v="0.15"/>
    <x v="1"/>
    <x v="0"/>
    <x v="0"/>
    <d v="2023-01-01T00:00:00"/>
    <n v="3"/>
    <x v="1"/>
    <d v="2023-01-01T00:00:00"/>
    <n v="3"/>
    <s v="3-5 años"/>
    <d v="1990-01-01T00:00:00"/>
    <n v="36"/>
    <x v="1"/>
    <x v="15"/>
    <m/>
    <n v="1"/>
    <m/>
    <n v="1"/>
    <m/>
    <n v="1"/>
    <m/>
    <m/>
    <m/>
    <m/>
    <m/>
    <m/>
    <m/>
    <m/>
    <m/>
    <m/>
    <m/>
    <m/>
    <m/>
    <m/>
    <m/>
    <m/>
    <m/>
    <m/>
    <m/>
    <m/>
    <m/>
    <m/>
    <m/>
    <m/>
    <m/>
    <m/>
    <m/>
    <m/>
    <m/>
    <m/>
    <m/>
    <m/>
    <m/>
    <m/>
    <m/>
    <m/>
    <m/>
    <m/>
    <m/>
    <m/>
    <m/>
    <m/>
    <m/>
    <m/>
    <n v="3"/>
    <x v="0"/>
    <s v="Activo"/>
    <s v="Muy pequeño"/>
    <s v="Unidad muy pequeña"/>
    <s v="No"/>
    <s v=""/>
    <s v=""/>
    <n v="1745943"/>
    <m/>
    <n v="1745943"/>
    <x v="0"/>
    <x v="0"/>
    <s v=""/>
    <s v=""/>
    <s v=""/>
    <s v=""/>
    <x v="0"/>
  </r>
  <r>
    <n v="11306"/>
    <x v="0"/>
    <n v="0.4"/>
    <s v="No"/>
    <s v="Si"/>
    <n v="0.5"/>
    <x v="1"/>
    <x v="1"/>
    <x v="3"/>
    <d v="2022-06-30T00:00:00"/>
    <n v="4"/>
    <x v="1"/>
    <d v="2022-06-30T00:00:00"/>
    <n v="4"/>
    <s v="3-5 años"/>
    <d v="1985-01-01T00:00:00"/>
    <n v="41"/>
    <x v="1"/>
    <x v="7"/>
    <n v="1"/>
    <m/>
    <n v="1"/>
    <m/>
    <n v="1"/>
    <m/>
    <n v="1"/>
    <m/>
    <m/>
    <m/>
    <m/>
    <m/>
    <m/>
    <m/>
    <m/>
    <m/>
    <m/>
    <m/>
    <m/>
    <m/>
    <m/>
    <m/>
    <m/>
    <m/>
    <m/>
    <m/>
    <m/>
    <m/>
    <m/>
    <m/>
    <m/>
    <m/>
    <m/>
    <m/>
    <m/>
    <m/>
    <m/>
    <m/>
    <m/>
    <m/>
    <m/>
    <m/>
    <m/>
    <m/>
    <m/>
    <m/>
    <m/>
    <m/>
    <m/>
    <m/>
    <n v="4"/>
    <x v="1"/>
    <s v="Activo"/>
    <s v="Pequeño"/>
    <s v="Asesor de clientes empresariales"/>
    <s v="No"/>
    <n v="1900641"/>
    <s v="750k-5 mil"/>
    <n v="279553"/>
    <m/>
    <n v="279553"/>
    <x v="2"/>
    <x v="1"/>
    <n v="7"/>
    <n v="271520.14285714284"/>
    <n v="6.7988574617335535"/>
    <s v="5-10x"/>
    <x v="1"/>
  </r>
  <r>
    <n v="11307"/>
    <x v="13"/>
    <n v="0.15"/>
    <s v="Si"/>
    <s v="No"/>
    <m/>
    <x v="1"/>
    <x v="4"/>
    <x v="1"/>
    <d v="2022-01-01T00:00:00"/>
    <n v="4"/>
    <x v="1"/>
    <d v="2022-01-01T00:00:00"/>
    <n v="4"/>
    <s v="3-5 años"/>
    <d v="1980-01-01T00:00:00"/>
    <n v="46"/>
    <x v="2"/>
    <x v="4"/>
    <n v="1"/>
    <n v="1"/>
    <n v="1"/>
    <n v="1"/>
    <n v="1"/>
    <n v="1"/>
    <n v="1"/>
    <m/>
    <m/>
    <m/>
    <m/>
    <m/>
    <m/>
    <m/>
    <m/>
    <m/>
    <m/>
    <m/>
    <m/>
    <m/>
    <m/>
    <m/>
    <m/>
    <m/>
    <m/>
    <m/>
    <m/>
    <m/>
    <m/>
    <m/>
    <m/>
    <m/>
    <m/>
    <m/>
    <m/>
    <m/>
    <m/>
    <m/>
    <m/>
    <m/>
    <m/>
    <m/>
    <m/>
    <m/>
    <m/>
    <m/>
    <m/>
    <m/>
    <m/>
    <m/>
    <n v="7"/>
    <x v="1"/>
    <s v="Activo"/>
    <s v="Mediano"/>
    <s v="PQMU"/>
    <s v="No"/>
    <n v="980130"/>
    <s v="750k-5 mil"/>
    <n v="114"/>
    <m/>
    <n v="114"/>
    <x v="1"/>
    <x v="2"/>
    <n v="6"/>
    <n v="163355"/>
    <n v="8597.6315789473683"/>
    <s v="&gt;500x"/>
    <x v="3"/>
  </r>
  <r>
    <n v="11308"/>
    <x v="0"/>
    <n v="0.2"/>
    <s v="No"/>
    <s v="No"/>
    <m/>
    <x v="1"/>
    <x v="0"/>
    <x v="0"/>
    <d v="2021-06-30T00:00:00"/>
    <n v="5"/>
    <x v="2"/>
    <d v="2021-06-30T00:00:00"/>
    <n v="5"/>
    <s v="5-10 años"/>
    <d v="1975-01-01T00:00:00"/>
    <n v="51"/>
    <x v="2"/>
    <x v="16"/>
    <m/>
    <m/>
    <n v="1"/>
    <m/>
    <n v="1"/>
    <m/>
    <n v="1"/>
    <m/>
    <m/>
    <m/>
    <m/>
    <m/>
    <m/>
    <m/>
    <m/>
    <m/>
    <m/>
    <m/>
    <m/>
    <m/>
    <m/>
    <m/>
    <m/>
    <m/>
    <m/>
    <m/>
    <m/>
    <m/>
    <m/>
    <m/>
    <m/>
    <m/>
    <m/>
    <m/>
    <m/>
    <m/>
    <m/>
    <m/>
    <m/>
    <m/>
    <m/>
    <m/>
    <m/>
    <m/>
    <m/>
    <m/>
    <m/>
    <m/>
    <m/>
    <m/>
    <n v="3"/>
    <x v="0"/>
    <s v="Activo"/>
    <s v="Pequeño"/>
    <s v="Sucursal en línea"/>
    <s v="No"/>
    <s v=""/>
    <s v=""/>
    <n v="580358"/>
    <m/>
    <n v="580358"/>
    <x v="0"/>
    <x v="0"/>
    <s v=""/>
    <s v=""/>
    <s v=""/>
    <s v=""/>
    <x v="0"/>
  </r>
  <r>
    <n v="11309"/>
    <x v="0"/>
    <n v="0.3"/>
    <s v="Si"/>
    <s v="Si"/>
    <n v="0.15"/>
    <x v="1"/>
    <x v="0"/>
    <x v="2"/>
    <d v="2021-01-01T00:00:00"/>
    <n v="5"/>
    <x v="2"/>
    <d v="2021-01-01T00:00:00"/>
    <n v="5"/>
    <s v="5-10 años"/>
    <d v="1970-01-01T00:00:00"/>
    <n v="56"/>
    <x v="3"/>
    <x v="3"/>
    <m/>
    <n v="1"/>
    <n v="1"/>
    <n v="1"/>
    <n v="1"/>
    <m/>
    <m/>
    <m/>
    <m/>
    <m/>
    <m/>
    <m/>
    <m/>
    <m/>
    <m/>
    <m/>
    <m/>
    <m/>
    <m/>
    <m/>
    <m/>
    <m/>
    <m/>
    <m/>
    <m/>
    <m/>
    <m/>
    <m/>
    <m/>
    <m/>
    <m/>
    <m/>
    <m/>
    <m/>
    <m/>
    <m/>
    <m/>
    <m/>
    <m/>
    <m/>
    <m/>
    <m/>
    <m/>
    <m/>
    <m/>
    <m/>
    <m/>
    <m/>
    <m/>
    <m/>
    <n v="4"/>
    <x v="0"/>
    <s v="Activo"/>
    <s v="Muy pequeño"/>
    <s v="Unidad muy pequeña"/>
    <s v="No"/>
    <s v=""/>
    <s v=""/>
    <n v="1338783"/>
    <m/>
    <n v="1338783"/>
    <x v="0"/>
    <x v="0"/>
    <s v=""/>
    <s v=""/>
    <s v=""/>
    <s v=""/>
    <x v="0"/>
  </r>
  <r>
    <n v="11310"/>
    <x v="0"/>
    <n v="0.4"/>
    <s v="No"/>
    <s v="Si"/>
    <n v="0.3"/>
    <x v="1"/>
    <x v="0"/>
    <x v="2"/>
    <d v="2020-06-30T00:00:00"/>
    <n v="6"/>
    <x v="2"/>
    <d v="2020-06-30T00:00:00"/>
    <n v="6"/>
    <s v="5-10 años"/>
    <d v="1965-01-01T00:00:00"/>
    <n v="61"/>
    <x v="3"/>
    <x v="0"/>
    <m/>
    <m/>
    <n v="1"/>
    <m/>
    <n v="1"/>
    <m/>
    <n v="1"/>
    <m/>
    <m/>
    <m/>
    <m/>
    <m/>
    <m/>
    <m/>
    <m/>
    <m/>
    <m/>
    <m/>
    <m/>
    <m/>
    <m/>
    <m/>
    <m/>
    <m/>
    <m/>
    <m/>
    <m/>
    <m/>
    <m/>
    <m/>
    <m/>
    <m/>
    <m/>
    <m/>
    <m/>
    <m/>
    <m/>
    <m/>
    <m/>
    <m/>
    <m/>
    <m/>
    <m/>
    <m/>
    <m/>
    <m/>
    <m/>
    <m/>
    <m/>
    <m/>
    <n v="3"/>
    <x v="0"/>
    <s v="Activo"/>
    <s v="Muy pequeño"/>
    <s v="Sucursal en línea"/>
    <s v="No"/>
    <s v=""/>
    <s v=""/>
    <n v="17652"/>
    <m/>
    <n v="17652"/>
    <x v="0"/>
    <x v="0"/>
    <s v=""/>
    <s v=""/>
    <s v=""/>
    <s v=""/>
    <x v="0"/>
  </r>
  <r>
    <n v="11311"/>
    <x v="4"/>
    <n v="0.5"/>
    <s v="Si"/>
    <s v="No"/>
    <m/>
    <x v="0"/>
    <x v="0"/>
    <x v="2"/>
    <d v="2020-01-01T00:00:00"/>
    <n v="6"/>
    <x v="2"/>
    <d v="2020-01-01T00:00:00"/>
    <n v="6"/>
    <s v="5-10 años"/>
    <d v="2000-01-01T00:00:00"/>
    <n v="26"/>
    <x v="0"/>
    <x v="3"/>
    <m/>
    <n v="1"/>
    <m/>
    <n v="1"/>
    <m/>
    <n v="1"/>
    <m/>
    <m/>
    <m/>
    <m/>
    <m/>
    <m/>
    <m/>
    <m/>
    <m/>
    <m/>
    <m/>
    <m/>
    <m/>
    <m/>
    <m/>
    <m/>
    <m/>
    <m/>
    <m/>
    <m/>
    <m/>
    <m/>
    <m/>
    <m/>
    <m/>
    <m/>
    <m/>
    <m/>
    <m/>
    <m/>
    <m/>
    <m/>
    <m/>
    <m/>
    <m/>
    <m/>
    <m/>
    <m/>
    <m/>
    <m/>
    <m/>
    <m/>
    <m/>
    <m/>
    <n v="3"/>
    <x v="0"/>
    <s v="Activo"/>
    <s v="Muy pequeño"/>
    <s v="Sucursal en línea"/>
    <s v="No"/>
    <s v=""/>
    <s v=""/>
    <n v="520731"/>
    <m/>
    <n v="520731"/>
    <x v="0"/>
    <x v="0"/>
    <s v=""/>
    <s v=""/>
    <s v=""/>
    <s v=""/>
    <x v="0"/>
  </r>
  <r>
    <n v="11312"/>
    <x v="4"/>
    <n v="0.6"/>
    <s v="No"/>
    <s v="No"/>
    <m/>
    <x v="0"/>
    <x v="2"/>
    <x v="2"/>
    <d v="2019-06-30T00:00:00"/>
    <n v="7"/>
    <x v="2"/>
    <d v="2019-06-30T00:00:00"/>
    <n v="7"/>
    <s v="5-10 años"/>
    <d v="1995-01-01T00:00:00"/>
    <n v="31"/>
    <x v="0"/>
    <x v="7"/>
    <n v="1"/>
    <m/>
    <n v="1"/>
    <m/>
    <n v="1"/>
    <m/>
    <n v="1"/>
    <m/>
    <m/>
    <m/>
    <m/>
    <m/>
    <m/>
    <m/>
    <m/>
    <m/>
    <m/>
    <m/>
    <m/>
    <m/>
    <m/>
    <m/>
    <m/>
    <m/>
    <m/>
    <m/>
    <m/>
    <m/>
    <m/>
    <m/>
    <m/>
    <m/>
    <m/>
    <m/>
    <m/>
    <m/>
    <m/>
    <m/>
    <m/>
    <m/>
    <m/>
    <m/>
    <m/>
    <m/>
    <m/>
    <m/>
    <m/>
    <m/>
    <m/>
    <m/>
    <n v="4"/>
    <x v="1"/>
    <s v="Activo"/>
    <s v="Pequeño"/>
    <s v="Asesor de clientes empresariales"/>
    <s v="No"/>
    <n v="1913190"/>
    <s v="750k-5 mil"/>
    <n v="1671737"/>
    <m/>
    <n v="1671737"/>
    <x v="1"/>
    <x v="1"/>
    <n v="6"/>
    <n v="318865"/>
    <n v="1.1444324077292063"/>
    <s v="1-5x"/>
    <x v="1"/>
  </r>
  <r>
    <n v="11313"/>
    <x v="0"/>
    <n v="0.7"/>
    <s v="Si"/>
    <s v="Si"/>
    <n v="0.4"/>
    <x v="0"/>
    <x v="1"/>
    <x v="3"/>
    <d v="2019-01-01T00:00:00"/>
    <n v="7"/>
    <x v="2"/>
    <d v="2019-01-01T00:00:00"/>
    <n v="7"/>
    <s v="5-10 años"/>
    <d v="1990-01-01T00:00:00"/>
    <n v="36"/>
    <x v="1"/>
    <x v="4"/>
    <n v="1"/>
    <n v="1"/>
    <n v="1"/>
    <n v="1"/>
    <n v="1"/>
    <n v="1"/>
    <n v="1"/>
    <m/>
    <m/>
    <m/>
    <m/>
    <m/>
    <m/>
    <m/>
    <m/>
    <m/>
    <m/>
    <m/>
    <m/>
    <m/>
    <m/>
    <m/>
    <m/>
    <m/>
    <m/>
    <m/>
    <m/>
    <m/>
    <m/>
    <m/>
    <m/>
    <m/>
    <m/>
    <m/>
    <m/>
    <m/>
    <m/>
    <m/>
    <m/>
    <m/>
    <m/>
    <m/>
    <m/>
    <m/>
    <m/>
    <m/>
    <m/>
    <m/>
    <m/>
    <m/>
    <n v="7"/>
    <x v="1"/>
    <s v="Activo"/>
    <s v="Mediano"/>
    <s v="Asesor de clientes empresariales"/>
    <s v="No"/>
    <n v="3578137"/>
    <s v="750k-5 mil"/>
    <n v="1620547"/>
    <m/>
    <n v="1620547"/>
    <x v="2"/>
    <x v="2"/>
    <n v="9"/>
    <n v="397570.77777777775"/>
    <n v="2.207981008881569"/>
    <s v="1-5x"/>
    <x v="1"/>
  </r>
  <r>
    <n v="11314"/>
    <x v="0"/>
    <n v="0.8"/>
    <s v="No"/>
    <s v="Si"/>
    <n v="0.75"/>
    <x v="0"/>
    <x v="0"/>
    <x v="0"/>
    <d v="2018-06-30T00:00:00"/>
    <n v="8"/>
    <x v="2"/>
    <d v="2018-06-30T00:00:00"/>
    <n v="8"/>
    <s v="5-10 años"/>
    <d v="1985-01-01T00:00:00"/>
    <n v="41"/>
    <x v="1"/>
    <x v="9"/>
    <m/>
    <m/>
    <n v="1"/>
    <m/>
    <n v="1"/>
    <m/>
    <n v="1"/>
    <m/>
    <m/>
    <m/>
    <m/>
    <m/>
    <m/>
    <m/>
    <m/>
    <m/>
    <m/>
    <m/>
    <m/>
    <m/>
    <m/>
    <m/>
    <m/>
    <m/>
    <m/>
    <m/>
    <m/>
    <m/>
    <m/>
    <m/>
    <m/>
    <m/>
    <m/>
    <m/>
    <m/>
    <m/>
    <m/>
    <m/>
    <m/>
    <m/>
    <m/>
    <m/>
    <m/>
    <m/>
    <m/>
    <m/>
    <m/>
    <m/>
    <m/>
    <m/>
    <n v="3"/>
    <x v="0"/>
    <s v="Activo"/>
    <s v="Muy pequeño"/>
    <s v="Sucursal en línea"/>
    <s v="No"/>
    <s v=""/>
    <s v=""/>
    <n v="1592249"/>
    <m/>
    <n v="1592249"/>
    <x v="0"/>
    <x v="0"/>
    <s v=""/>
    <s v=""/>
    <s v=""/>
    <s v=""/>
    <x v="0"/>
  </r>
  <r>
    <n v="11315"/>
    <x v="3"/>
    <n v="0.75"/>
    <s v="Si"/>
    <s v="No"/>
    <m/>
    <x v="0"/>
    <x v="0"/>
    <x v="2"/>
    <d v="2018-01-01T00:00:00"/>
    <n v="8"/>
    <x v="2"/>
    <d v="2018-01-01T00:00:00"/>
    <n v="8"/>
    <s v="5-10 años"/>
    <d v="1980-01-01T00:00:00"/>
    <n v="46"/>
    <x v="2"/>
    <x v="12"/>
    <m/>
    <n v="1"/>
    <n v="1"/>
    <n v="1"/>
    <n v="1"/>
    <m/>
    <m/>
    <m/>
    <m/>
    <m/>
    <m/>
    <m/>
    <m/>
    <m/>
    <m/>
    <m/>
    <m/>
    <m/>
    <m/>
    <m/>
    <m/>
    <m/>
    <m/>
    <m/>
    <m/>
    <m/>
    <m/>
    <m/>
    <m/>
    <m/>
    <m/>
    <m/>
    <m/>
    <m/>
    <m/>
    <m/>
    <m/>
    <m/>
    <m/>
    <m/>
    <m/>
    <m/>
    <m/>
    <m/>
    <m/>
    <m/>
    <m/>
    <m/>
    <m/>
    <m/>
    <n v="4"/>
    <x v="0"/>
    <s v="Activo"/>
    <s v="Muy pequeño"/>
    <s v="Unidad muy pequeña"/>
    <s v="No"/>
    <s v=""/>
    <s v=""/>
    <n v="106620"/>
    <m/>
    <n v="106620"/>
    <x v="0"/>
    <x v="0"/>
    <s v=""/>
    <s v=""/>
    <s v=""/>
    <s v=""/>
    <x v="0"/>
  </r>
  <r>
    <n v="11316"/>
    <x v="2"/>
    <n v="1"/>
    <s v="No"/>
    <s v="No"/>
    <m/>
    <x v="0"/>
    <x v="2"/>
    <x v="1"/>
    <d v="2017-06-30T00:00:00"/>
    <n v="9"/>
    <x v="2"/>
    <d v="2017-06-30T00:00:00"/>
    <n v="9"/>
    <s v="5-10 años"/>
    <d v="1975-01-01T00:00:00"/>
    <n v="51"/>
    <x v="2"/>
    <x v="0"/>
    <n v="1"/>
    <m/>
    <n v="1"/>
    <m/>
    <n v="1"/>
    <m/>
    <n v="1"/>
    <m/>
    <m/>
    <m/>
    <m/>
    <m/>
    <m/>
    <m/>
    <m/>
    <m/>
    <m/>
    <m/>
    <m/>
    <m/>
    <m/>
    <m/>
    <m/>
    <m/>
    <m/>
    <m/>
    <m/>
    <m/>
    <m/>
    <m/>
    <m/>
    <m/>
    <m/>
    <m/>
    <m/>
    <m/>
    <m/>
    <m/>
    <m/>
    <m/>
    <m/>
    <m/>
    <m/>
    <m/>
    <m/>
    <m/>
    <m/>
    <m/>
    <m/>
    <m/>
    <n v="4"/>
    <x v="1"/>
    <s v="Activo"/>
    <s v="Pequeño"/>
    <s v="Asesor de clientes empresariales"/>
    <s v="No"/>
    <n v="3872409"/>
    <s v="750k-5 mil"/>
    <n v="939194"/>
    <m/>
    <n v="939194"/>
    <x v="1"/>
    <x v="1"/>
    <n v="6"/>
    <n v="645401.5"/>
    <n v="4.1231193981222196"/>
    <s v="1-5x"/>
    <x v="1"/>
  </r>
  <r>
    <n v="11317"/>
    <x v="0"/>
    <n v="0"/>
    <s v="Si"/>
    <s v="Si"/>
    <n v="0.15"/>
    <x v="1"/>
    <x v="0"/>
    <x v="1"/>
    <d v="2017-01-01T00:00:00"/>
    <n v="9"/>
    <x v="2"/>
    <d v="2017-01-01T00:00:00"/>
    <n v="9"/>
    <s v="5-10 años"/>
    <d v="1970-01-01T00:00:00"/>
    <n v="56"/>
    <x v="3"/>
    <x v="0"/>
    <n v="1"/>
    <n v="1"/>
    <m/>
    <n v="1"/>
    <m/>
    <n v="1"/>
    <m/>
    <m/>
    <m/>
    <m/>
    <m/>
    <m/>
    <m/>
    <m/>
    <m/>
    <m/>
    <m/>
    <m/>
    <m/>
    <m/>
    <m/>
    <m/>
    <m/>
    <m/>
    <m/>
    <m/>
    <m/>
    <m/>
    <m/>
    <m/>
    <m/>
    <m/>
    <m/>
    <m/>
    <m/>
    <m/>
    <m/>
    <m/>
    <m/>
    <m/>
    <m/>
    <m/>
    <m/>
    <m/>
    <m/>
    <m/>
    <m/>
    <m/>
    <m/>
    <m/>
    <n v="4"/>
    <x v="1"/>
    <s v="Activo"/>
    <s v="Muy pequeño"/>
    <s v="Unidad muy pequeña"/>
    <s v="No"/>
    <n v="3881769"/>
    <s v="750k-5 mil"/>
    <n v="1843659"/>
    <m/>
    <n v="1843659"/>
    <x v="2"/>
    <x v="2"/>
    <n v="2"/>
    <n v="1940884.5"/>
    <n v="2.1054701547303489"/>
    <s v="1-5x"/>
    <x v="0"/>
  </r>
  <r>
    <n v="11318"/>
    <x v="0"/>
    <n v="0.4"/>
    <s v="No"/>
    <s v="Si"/>
    <n v="0.5"/>
    <x v="1"/>
    <x v="3"/>
    <x v="1"/>
    <d v="2016-06-30T00:00:00"/>
    <n v="10"/>
    <x v="3"/>
    <d v="2016-06-30T00:00:00"/>
    <n v="10"/>
    <s v="10-20 años"/>
    <d v="1965-01-01T00:00:00"/>
    <n v="61"/>
    <x v="3"/>
    <x v="1"/>
    <n v="1"/>
    <m/>
    <n v="1"/>
    <m/>
    <n v="1"/>
    <m/>
    <n v="1"/>
    <m/>
    <m/>
    <m/>
    <m/>
    <m/>
    <m/>
    <m/>
    <m/>
    <m/>
    <m/>
    <m/>
    <m/>
    <m/>
    <m/>
    <m/>
    <m/>
    <m/>
    <m/>
    <m/>
    <m/>
    <m/>
    <m/>
    <m/>
    <m/>
    <m/>
    <m/>
    <m/>
    <m/>
    <m/>
    <m/>
    <m/>
    <m/>
    <m/>
    <m/>
    <m/>
    <m/>
    <m/>
    <m/>
    <m/>
    <m/>
    <m/>
    <m/>
    <m/>
    <n v="4"/>
    <x v="1"/>
    <s v="Activo"/>
    <s v="Mediano"/>
    <s v="Asesor de clientes empresariales"/>
    <s v="No"/>
    <n v="3288281"/>
    <s v="750k-5 mil"/>
    <n v="1222037"/>
    <m/>
    <n v="1222037"/>
    <x v="2"/>
    <x v="1"/>
    <n v="3"/>
    <n v="1096093.6666666667"/>
    <n v="2.6908195087382789"/>
    <s v="1-5x"/>
    <x v="0"/>
  </r>
  <r>
    <n v="11319"/>
    <x v="9"/>
    <n v="0.15"/>
    <s v="Si"/>
    <s v="No"/>
    <m/>
    <x v="1"/>
    <x v="0"/>
    <x v="2"/>
    <d v="2016-01-01T00:00:00"/>
    <n v="10"/>
    <x v="3"/>
    <d v="2016-01-01T00:00:00"/>
    <n v="10"/>
    <s v="10-20 años"/>
    <d v="2000-01-01T00:00:00"/>
    <n v="26"/>
    <x v="0"/>
    <x v="3"/>
    <m/>
    <n v="1"/>
    <n v="1"/>
    <n v="1"/>
    <n v="1"/>
    <n v="1"/>
    <n v="1"/>
    <m/>
    <m/>
    <m/>
    <m/>
    <m/>
    <m/>
    <m/>
    <m/>
    <m/>
    <m/>
    <m/>
    <m/>
    <m/>
    <m/>
    <m/>
    <m/>
    <m/>
    <m/>
    <m/>
    <m/>
    <m/>
    <m/>
    <m/>
    <m/>
    <m/>
    <m/>
    <m/>
    <m/>
    <m/>
    <m/>
    <m/>
    <m/>
    <m/>
    <m/>
    <m/>
    <m/>
    <m/>
    <m/>
    <m/>
    <m/>
    <m/>
    <m/>
    <m/>
    <n v="6"/>
    <x v="0"/>
    <s v="Activo"/>
    <s v="Muy pequeño"/>
    <s v="Sucursal en línea"/>
    <s v="No"/>
    <s v=""/>
    <s v=""/>
    <n v="1994873"/>
    <m/>
    <n v="1994873"/>
    <x v="0"/>
    <x v="0"/>
    <s v=""/>
    <s v=""/>
    <s v=""/>
    <s v=""/>
    <x v="0"/>
  </r>
  <r>
    <n v="11320"/>
    <x v="7"/>
    <n v="0.2"/>
    <s v="No"/>
    <s v="No"/>
    <m/>
    <x v="1"/>
    <x v="0"/>
    <x v="3"/>
    <d v="2015-06-30T00:00:00"/>
    <n v="11"/>
    <x v="3"/>
    <d v="2015-06-30T00:00:00"/>
    <n v="11"/>
    <s v="10-20 años"/>
    <d v="1995-01-01T00:00:00"/>
    <n v="31"/>
    <x v="0"/>
    <x v="0"/>
    <m/>
    <m/>
    <n v="1"/>
    <m/>
    <n v="1"/>
    <m/>
    <n v="1"/>
    <m/>
    <m/>
    <m/>
    <m/>
    <m/>
    <m/>
    <m/>
    <m/>
    <m/>
    <m/>
    <m/>
    <m/>
    <m/>
    <m/>
    <m/>
    <m/>
    <m/>
    <m/>
    <m/>
    <m/>
    <m/>
    <m/>
    <m/>
    <m/>
    <m/>
    <m/>
    <m/>
    <m/>
    <m/>
    <m/>
    <m/>
    <m/>
    <m/>
    <m/>
    <m/>
    <m/>
    <m/>
    <m/>
    <m/>
    <m/>
    <m/>
    <m/>
    <m/>
    <n v="3"/>
    <x v="0"/>
    <s v="Activo"/>
    <s v="Muy pequeño"/>
    <s v="Sucursal en línea"/>
    <s v="No"/>
    <s v=""/>
    <s v=""/>
    <n v="1215486"/>
    <m/>
    <n v="1215486"/>
    <x v="0"/>
    <x v="0"/>
    <s v=""/>
    <s v=""/>
    <s v=""/>
    <s v=""/>
    <x v="0"/>
  </r>
  <r>
    <n v="11321"/>
    <x v="0"/>
    <n v="0.3"/>
    <s v="Si"/>
    <s v="Si"/>
    <n v="0.15"/>
    <x v="1"/>
    <x v="0"/>
    <x v="0"/>
    <d v="2015-01-01T00:00:00"/>
    <n v="11"/>
    <x v="3"/>
    <d v="2015-01-01T00:00:00"/>
    <n v="11"/>
    <s v="10-20 años"/>
    <d v="1990-01-01T00:00:00"/>
    <n v="36"/>
    <x v="1"/>
    <x v="8"/>
    <m/>
    <n v="1"/>
    <n v="1"/>
    <n v="1"/>
    <n v="1"/>
    <m/>
    <m/>
    <m/>
    <m/>
    <m/>
    <m/>
    <m/>
    <m/>
    <m/>
    <m/>
    <m/>
    <m/>
    <m/>
    <m/>
    <m/>
    <m/>
    <m/>
    <m/>
    <m/>
    <m/>
    <m/>
    <m/>
    <m/>
    <m/>
    <m/>
    <m/>
    <m/>
    <m/>
    <m/>
    <m/>
    <m/>
    <m/>
    <m/>
    <m/>
    <m/>
    <m/>
    <m/>
    <m/>
    <m/>
    <m/>
    <m/>
    <m/>
    <m/>
    <m/>
    <m/>
    <n v="4"/>
    <x v="0"/>
    <s v="Activo"/>
    <s v="Mediano"/>
    <s v="Asesor de clientes empresariales"/>
    <s v="No"/>
    <s v=""/>
    <s v=""/>
    <n v="596333"/>
    <m/>
    <n v="596333"/>
    <x v="0"/>
    <x v="0"/>
    <s v=""/>
    <s v=""/>
    <s v=""/>
    <s v=""/>
    <x v="0"/>
  </r>
  <r>
    <n v="11322"/>
    <x v="0"/>
    <n v="0.4"/>
    <s v="No"/>
    <s v="Si"/>
    <n v="0.3"/>
    <x v="1"/>
    <x v="0"/>
    <x v="0"/>
    <d v="2014-01-01T00:00:00"/>
    <n v="12"/>
    <x v="3"/>
    <d v="2014-01-01T00:00:00"/>
    <n v="12"/>
    <s v="10-20 años"/>
    <d v="1985-01-01T00:00:00"/>
    <n v="41"/>
    <x v="1"/>
    <x v="0"/>
    <n v="1"/>
    <m/>
    <n v="1"/>
    <m/>
    <n v="1"/>
    <m/>
    <n v="1"/>
    <m/>
    <m/>
    <m/>
    <m/>
    <m/>
    <m/>
    <m/>
    <m/>
    <m/>
    <m/>
    <m/>
    <m/>
    <m/>
    <m/>
    <m/>
    <m/>
    <m/>
    <m/>
    <m/>
    <m/>
    <m/>
    <m/>
    <m/>
    <m/>
    <m/>
    <m/>
    <m/>
    <m/>
    <m/>
    <m/>
    <m/>
    <m/>
    <m/>
    <m/>
    <m/>
    <m/>
    <m/>
    <m/>
    <m/>
    <m/>
    <m/>
    <m/>
    <m/>
    <n v="4"/>
    <x v="1"/>
    <s v="Activo"/>
    <s v="Muy pequeño"/>
    <s v="Unidad muy pequeña"/>
    <s v="Si"/>
    <n v="2439175"/>
    <s v="750k-5 mil"/>
    <n v="1464097"/>
    <m/>
    <n v="1464097"/>
    <x v="2"/>
    <x v="1"/>
    <n v="3"/>
    <n v="813058.33333333337"/>
    <n v="1.6659927586765084"/>
    <s v="1-5x"/>
    <x v="1"/>
  </r>
  <r>
    <n v="11323"/>
    <x v="0"/>
    <n v="0.5"/>
    <s v="Si"/>
    <s v="No"/>
    <m/>
    <x v="0"/>
    <x v="2"/>
    <x v="3"/>
    <d v="2013-01-01T00:00:00"/>
    <n v="13"/>
    <x v="3"/>
    <d v="2013-01-01T00:00:00"/>
    <n v="13"/>
    <s v="10-20 años"/>
    <d v="1980-01-01T00:00:00"/>
    <n v="46"/>
    <x v="2"/>
    <x v="0"/>
    <n v="1"/>
    <n v="1"/>
    <m/>
    <n v="1"/>
    <m/>
    <n v="1"/>
    <m/>
    <m/>
    <m/>
    <m/>
    <m/>
    <m/>
    <m/>
    <m/>
    <m/>
    <m/>
    <m/>
    <m/>
    <m/>
    <m/>
    <m/>
    <m/>
    <m/>
    <m/>
    <m/>
    <m/>
    <m/>
    <m/>
    <m/>
    <m/>
    <m/>
    <m/>
    <m/>
    <m/>
    <m/>
    <m/>
    <m/>
    <m/>
    <m/>
    <m/>
    <m/>
    <m/>
    <m/>
    <m/>
    <m/>
    <m/>
    <m/>
    <m/>
    <m/>
    <m/>
    <n v="4"/>
    <x v="1"/>
    <s v="Activo"/>
    <s v="Pequeño"/>
    <s v="Asesor de clientes empresariales"/>
    <s v="No"/>
    <n v="1862413"/>
    <s v="750k-5 mil"/>
    <n v="1104657"/>
    <m/>
    <n v="1104657"/>
    <x v="1"/>
    <x v="2"/>
    <n v="1"/>
    <n v="1862413"/>
    <n v="1.6859649646903971"/>
    <s v="1-5x"/>
    <x v="1"/>
  </r>
  <r>
    <n v="11324"/>
    <x v="0"/>
    <n v="0.6"/>
    <s v="No"/>
    <s v="No"/>
    <m/>
    <x v="0"/>
    <x v="2"/>
    <x v="3"/>
    <d v="2012-01-01T00:00:00"/>
    <n v="14"/>
    <x v="3"/>
    <d v="2012-01-01T00:00:00"/>
    <n v="14"/>
    <s v="10-20 años"/>
    <d v="1975-01-01T00:00:00"/>
    <n v="51"/>
    <x v="2"/>
    <x v="7"/>
    <n v="1"/>
    <m/>
    <n v="1"/>
    <m/>
    <n v="1"/>
    <m/>
    <n v="1"/>
    <m/>
    <m/>
    <m/>
    <m/>
    <m/>
    <m/>
    <m/>
    <m/>
    <m/>
    <m/>
    <m/>
    <m/>
    <m/>
    <m/>
    <m/>
    <m/>
    <m/>
    <m/>
    <m/>
    <m/>
    <m/>
    <m/>
    <m/>
    <m/>
    <m/>
    <m/>
    <m/>
    <m/>
    <m/>
    <m/>
    <m/>
    <m/>
    <m/>
    <m/>
    <m/>
    <m/>
    <m/>
    <m/>
    <m/>
    <m/>
    <m/>
    <m/>
    <m/>
    <n v="4"/>
    <x v="1"/>
    <s v="Activo"/>
    <s v="Pequeño"/>
    <s v="Asesor de clientes empresariales"/>
    <s v="No"/>
    <n v="3719456"/>
    <s v="750k-5 mil"/>
    <n v="680601"/>
    <m/>
    <n v="680601"/>
    <x v="1"/>
    <x v="1"/>
    <n v="5"/>
    <n v="743891.2"/>
    <n v="5.4649581766703248"/>
    <s v="5-10x"/>
    <x v="1"/>
  </r>
  <r>
    <n v="11325"/>
    <x v="0"/>
    <n v="0.7"/>
    <s v="Si"/>
    <s v="Si"/>
    <n v="0.4"/>
    <x v="0"/>
    <x v="2"/>
    <x v="3"/>
    <d v="2011-01-01T00:00:00"/>
    <n v="15"/>
    <x v="3"/>
    <d v="2011-01-01T00:00:00"/>
    <n v="15"/>
    <s v="10-20 años"/>
    <d v="1970-01-01T00:00:00"/>
    <n v="56"/>
    <x v="3"/>
    <x v="0"/>
    <n v="1"/>
    <n v="1"/>
    <n v="1"/>
    <n v="1"/>
    <n v="1"/>
    <n v="1"/>
    <n v="1"/>
    <m/>
    <m/>
    <m/>
    <m/>
    <m/>
    <m/>
    <m/>
    <m/>
    <m/>
    <m/>
    <m/>
    <m/>
    <m/>
    <m/>
    <m/>
    <m/>
    <m/>
    <m/>
    <m/>
    <m/>
    <m/>
    <m/>
    <m/>
    <m/>
    <m/>
    <m/>
    <m/>
    <m/>
    <m/>
    <m/>
    <m/>
    <m/>
    <m/>
    <m/>
    <m/>
    <m/>
    <m/>
    <m/>
    <m/>
    <m/>
    <m/>
    <m/>
    <m/>
    <n v="7"/>
    <x v="1"/>
    <s v="Activo"/>
    <s v="Pequeño"/>
    <s v="Asesor de clientes empresariales"/>
    <s v="No"/>
    <n v="601938"/>
    <s v="250k-750k"/>
    <n v="1143370"/>
    <m/>
    <n v="1143370"/>
    <x v="2"/>
    <x v="2"/>
    <n v="2"/>
    <n v="300969"/>
    <n v="0.52645950129879215"/>
    <s v="1x"/>
    <x v="1"/>
  </r>
  <r>
    <n v="11326"/>
    <x v="0"/>
    <n v="0.8"/>
    <s v="No"/>
    <s v="Si"/>
    <n v="0.75"/>
    <x v="0"/>
    <x v="0"/>
    <x v="2"/>
    <d v="2010-01-01T00:00:00"/>
    <n v="16"/>
    <x v="3"/>
    <d v="2010-01-01T00:00:00"/>
    <n v="16"/>
    <s v="10-20 años"/>
    <d v="1965-01-01T00:00:00"/>
    <n v="61"/>
    <x v="3"/>
    <x v="0"/>
    <m/>
    <m/>
    <n v="1"/>
    <m/>
    <n v="1"/>
    <m/>
    <n v="1"/>
    <m/>
    <m/>
    <m/>
    <m/>
    <m/>
    <m/>
    <m/>
    <m/>
    <m/>
    <m/>
    <m/>
    <m/>
    <m/>
    <m/>
    <m/>
    <m/>
    <m/>
    <m/>
    <m/>
    <m/>
    <m/>
    <m/>
    <m/>
    <m/>
    <m/>
    <m/>
    <m/>
    <m/>
    <m/>
    <m/>
    <m/>
    <m/>
    <m/>
    <m/>
    <m/>
    <m/>
    <m/>
    <m/>
    <m/>
    <m/>
    <m/>
    <m/>
    <m/>
    <n v="3"/>
    <x v="0"/>
    <s v="Activo"/>
    <s v="Muy pequeño"/>
    <s v="Unidad muy pequeña"/>
    <s v="No"/>
    <s v=""/>
    <s v=""/>
    <n v="357867"/>
    <m/>
    <n v="357867"/>
    <x v="0"/>
    <x v="0"/>
    <s v=""/>
    <s v=""/>
    <s v=""/>
    <s v=""/>
    <x v="0"/>
  </r>
  <r>
    <n v="11327"/>
    <x v="0"/>
    <n v="0.75"/>
    <s v="Si"/>
    <s v="No"/>
    <m/>
    <x v="0"/>
    <x v="0"/>
    <x v="2"/>
    <d v="2009-01-01T00:00:00"/>
    <n v="17"/>
    <x v="3"/>
    <d v="2009-01-01T00:00:00"/>
    <n v="17"/>
    <s v="10-20 años"/>
    <d v="2000-01-01T00:00:00"/>
    <n v="26"/>
    <x v="0"/>
    <x v="3"/>
    <m/>
    <n v="1"/>
    <n v="1"/>
    <n v="1"/>
    <n v="1"/>
    <m/>
    <m/>
    <m/>
    <m/>
    <m/>
    <m/>
    <m/>
    <m/>
    <m/>
    <m/>
    <m/>
    <m/>
    <m/>
    <m/>
    <m/>
    <m/>
    <m/>
    <m/>
    <m/>
    <m/>
    <m/>
    <m/>
    <m/>
    <m/>
    <m/>
    <m/>
    <m/>
    <m/>
    <m/>
    <m/>
    <m/>
    <m/>
    <m/>
    <m/>
    <m/>
    <m/>
    <m/>
    <m/>
    <m/>
    <m/>
    <m/>
    <m/>
    <m/>
    <m/>
    <m/>
    <n v="4"/>
    <x v="0"/>
    <s v="Activo"/>
    <s v="Muy pequeño"/>
    <s v="Unidad muy pequeña"/>
    <s v="No"/>
    <s v=""/>
    <s v=""/>
    <n v="1840144"/>
    <m/>
    <n v="1840144"/>
    <x v="0"/>
    <x v="0"/>
    <s v=""/>
    <s v=""/>
    <s v=""/>
    <s v=""/>
    <x v="0"/>
  </r>
  <r>
    <n v="11328"/>
    <x v="0"/>
    <n v="1"/>
    <s v="No"/>
    <s v="No"/>
    <m/>
    <x v="0"/>
    <x v="2"/>
    <x v="1"/>
    <d v="2008-01-01T00:00:00"/>
    <n v="18"/>
    <x v="3"/>
    <d v="2008-01-01T00:00:00"/>
    <n v="18"/>
    <s v="10-20 años"/>
    <d v="1995-01-01T00:00:00"/>
    <n v="31"/>
    <x v="0"/>
    <x v="0"/>
    <n v="1"/>
    <m/>
    <n v="1"/>
    <m/>
    <n v="1"/>
    <m/>
    <n v="1"/>
    <m/>
    <m/>
    <m/>
    <m/>
    <m/>
    <m/>
    <m/>
    <m/>
    <m/>
    <m/>
    <m/>
    <m/>
    <m/>
    <m/>
    <m/>
    <m/>
    <m/>
    <m/>
    <m/>
    <m/>
    <m/>
    <m/>
    <m/>
    <m/>
    <m/>
    <m/>
    <m/>
    <m/>
    <m/>
    <m/>
    <m/>
    <m/>
    <m/>
    <m/>
    <m/>
    <m/>
    <m/>
    <m/>
    <m/>
    <m/>
    <m/>
    <m/>
    <m/>
    <n v="4"/>
    <x v="1"/>
    <s v="Activo"/>
    <s v="Pequeño"/>
    <s v="Asesor de clientes empresariales"/>
    <s v="No"/>
    <n v="1440394"/>
    <s v="750k-5 mil"/>
    <n v="48924"/>
    <m/>
    <n v="48924"/>
    <x v="1"/>
    <x v="1"/>
    <n v="3"/>
    <n v="480131.33333333331"/>
    <n v="29.441460224020929"/>
    <s v="20-50x"/>
    <x v="1"/>
  </r>
  <r>
    <n v="11329"/>
    <x v="0"/>
    <n v="0"/>
    <s v="Si"/>
    <s v="Si"/>
    <n v="0.15"/>
    <x v="1"/>
    <x v="0"/>
    <x v="0"/>
    <d v="2007-01-01T00:00:00"/>
    <n v="19"/>
    <x v="3"/>
    <d v="2007-01-01T00:00:00"/>
    <n v="19"/>
    <s v="10-20 años"/>
    <d v="1990-01-01T00:00:00"/>
    <n v="36"/>
    <x v="1"/>
    <x v="0"/>
    <m/>
    <n v="1"/>
    <m/>
    <n v="1"/>
    <m/>
    <n v="1"/>
    <m/>
    <m/>
    <m/>
    <m/>
    <m/>
    <m/>
    <m/>
    <m/>
    <m/>
    <m/>
    <m/>
    <m/>
    <m/>
    <m/>
    <m/>
    <m/>
    <m/>
    <m/>
    <m/>
    <m/>
    <m/>
    <m/>
    <m/>
    <m/>
    <m/>
    <m/>
    <m/>
    <m/>
    <m/>
    <m/>
    <m/>
    <m/>
    <m/>
    <m/>
    <m/>
    <m/>
    <m/>
    <m/>
    <m/>
    <m/>
    <m/>
    <m/>
    <m/>
    <m/>
    <n v="3"/>
    <x v="0"/>
    <s v="Activo"/>
    <s v="Pequeño"/>
    <s v="Asesor de clientes empresariales"/>
    <s v="No"/>
    <s v=""/>
    <s v=""/>
    <n v="355964"/>
    <m/>
    <n v="355964"/>
    <x v="0"/>
    <x v="0"/>
    <s v=""/>
    <s v=""/>
    <s v=""/>
    <s v=""/>
    <x v="0"/>
  </r>
  <r>
    <n v="11330"/>
    <x v="7"/>
    <n v="0.4"/>
    <s v="No"/>
    <s v="Si"/>
    <n v="0.5"/>
    <x v="1"/>
    <x v="0"/>
    <x v="2"/>
    <d v="2006-01-01T00:00:00"/>
    <n v="20"/>
    <x v="4"/>
    <d v="2006-01-01T00:00:00"/>
    <n v="20"/>
    <s v="&gt;20 años"/>
    <d v="1985-01-01T00:00:00"/>
    <n v="41"/>
    <x v="1"/>
    <x v="7"/>
    <m/>
    <m/>
    <n v="1"/>
    <m/>
    <n v="1"/>
    <m/>
    <n v="1"/>
    <m/>
    <m/>
    <m/>
    <m/>
    <m/>
    <m/>
    <m/>
    <m/>
    <m/>
    <m/>
    <m/>
    <m/>
    <m/>
    <m/>
    <m/>
    <m/>
    <m/>
    <m/>
    <m/>
    <m/>
    <m/>
    <m/>
    <m/>
    <m/>
    <m/>
    <m/>
    <m/>
    <m/>
    <m/>
    <m/>
    <m/>
    <m/>
    <m/>
    <m/>
    <m/>
    <m/>
    <m/>
    <m/>
    <m/>
    <m/>
    <m/>
    <m/>
    <m/>
    <n v="3"/>
    <x v="0"/>
    <s v="Activo"/>
    <s v="Muy pequeño"/>
    <s v="Unidad muy pequeña"/>
    <s v="No"/>
    <s v=""/>
    <s v=""/>
    <n v="680909"/>
    <m/>
    <n v="680909"/>
    <x v="0"/>
    <x v="0"/>
    <s v=""/>
    <s v=""/>
    <s v=""/>
    <s v=""/>
    <x v="0"/>
  </r>
  <r>
    <n v="11331"/>
    <x v="0"/>
    <n v="0.15"/>
    <s v="Si"/>
    <s v="No"/>
    <m/>
    <x v="1"/>
    <x v="0"/>
    <x v="0"/>
    <d v="2005-01-01T00:00:00"/>
    <n v="21"/>
    <x v="4"/>
    <d v="2005-01-01T00:00:00"/>
    <n v="21"/>
    <s v="&gt;20 años"/>
    <d v="1980-01-01T00:00:00"/>
    <n v="46"/>
    <x v="2"/>
    <x v="7"/>
    <m/>
    <n v="1"/>
    <n v="1"/>
    <n v="1"/>
    <n v="1"/>
    <n v="1"/>
    <n v="1"/>
    <m/>
    <m/>
    <m/>
    <m/>
    <m/>
    <m/>
    <m/>
    <m/>
    <m/>
    <m/>
    <m/>
    <m/>
    <m/>
    <m/>
    <m/>
    <m/>
    <m/>
    <m/>
    <m/>
    <m/>
    <m/>
    <m/>
    <m/>
    <m/>
    <m/>
    <m/>
    <m/>
    <m/>
    <m/>
    <m/>
    <m/>
    <m/>
    <m/>
    <m/>
    <m/>
    <m/>
    <m/>
    <m/>
    <m/>
    <m/>
    <m/>
    <m/>
    <m/>
    <n v="6"/>
    <x v="0"/>
    <s v="Activo"/>
    <s v="Mediano"/>
    <s v="Sucursal en línea"/>
    <s v="No"/>
    <s v=""/>
    <s v=""/>
    <n v="1574834"/>
    <m/>
    <n v="1574834"/>
    <x v="0"/>
    <x v="0"/>
    <s v=""/>
    <s v=""/>
    <s v=""/>
    <s v=""/>
    <x v="0"/>
  </r>
  <r>
    <n v="11332"/>
    <x v="0"/>
    <n v="0.2"/>
    <s v="No"/>
    <s v="No"/>
    <m/>
    <x v="1"/>
    <x v="1"/>
    <x v="3"/>
    <d v="2004-01-01T00:00:00"/>
    <n v="22"/>
    <x v="4"/>
    <d v="2004-01-01T00:00:00"/>
    <n v="22"/>
    <s v="&gt;20 años"/>
    <d v="1975-01-01T00:00:00"/>
    <n v="51"/>
    <x v="2"/>
    <x v="5"/>
    <n v="1"/>
    <m/>
    <n v="1"/>
    <m/>
    <n v="1"/>
    <m/>
    <n v="1"/>
    <m/>
    <m/>
    <m/>
    <m/>
    <m/>
    <m/>
    <m/>
    <m/>
    <m/>
    <m/>
    <m/>
    <m/>
    <m/>
    <m/>
    <m/>
    <m/>
    <m/>
    <m/>
    <m/>
    <m/>
    <m/>
    <m/>
    <m/>
    <m/>
    <m/>
    <m/>
    <m/>
    <m/>
    <m/>
    <m/>
    <m/>
    <m/>
    <m/>
    <m/>
    <m/>
    <m/>
    <m/>
    <m/>
    <m/>
    <m/>
    <m/>
    <m/>
    <m/>
    <n v="4"/>
    <x v="1"/>
    <s v="Activo"/>
    <s v="Pequeño"/>
    <s v="Asesor de clientes empresariales"/>
    <s v="No"/>
    <n v="637409"/>
    <s v="250k-750k"/>
    <n v="1592462"/>
    <m/>
    <n v="1592462"/>
    <x v="1"/>
    <x v="1"/>
    <n v="4"/>
    <n v="159352.25"/>
    <n v="0.40026637998269349"/>
    <s v="1x"/>
    <x v="1"/>
  </r>
  <r>
    <n v="11333"/>
    <x v="0"/>
    <n v="0.3"/>
    <s v="Si"/>
    <s v="Si"/>
    <n v="0.15"/>
    <x v="1"/>
    <x v="2"/>
    <x v="2"/>
    <d v="2003-01-01T00:00:00"/>
    <n v="23"/>
    <x v="4"/>
    <d v="2003-01-01T00:00:00"/>
    <n v="23"/>
    <s v="&gt;20 años"/>
    <d v="1970-01-01T00:00:00"/>
    <n v="56"/>
    <x v="3"/>
    <x v="0"/>
    <n v="1"/>
    <n v="1"/>
    <n v="1"/>
    <n v="1"/>
    <n v="1"/>
    <m/>
    <m/>
    <m/>
    <m/>
    <m/>
    <m/>
    <m/>
    <m/>
    <m/>
    <m/>
    <m/>
    <m/>
    <m/>
    <m/>
    <m/>
    <m/>
    <m/>
    <m/>
    <m/>
    <m/>
    <m/>
    <m/>
    <m/>
    <m/>
    <m/>
    <m/>
    <m/>
    <m/>
    <m/>
    <m/>
    <m/>
    <m/>
    <m/>
    <m/>
    <m/>
    <m/>
    <m/>
    <m/>
    <m/>
    <m/>
    <m/>
    <m/>
    <m/>
    <m/>
    <m/>
    <n v="5"/>
    <x v="1"/>
    <s v="Activo"/>
    <s v="Muy pequeño"/>
    <s v="Unidad muy pequeña"/>
    <s v="No"/>
    <n v="3380808"/>
    <s v="750k-5 mil"/>
    <n v="383718"/>
    <m/>
    <n v="383718"/>
    <x v="2"/>
    <x v="2"/>
    <n v="7"/>
    <n v="482972.57142857142"/>
    <n v="8.8106578268415863"/>
    <s v="5-10x"/>
    <x v="1"/>
  </r>
  <r>
    <n v="11334"/>
    <x v="0"/>
    <n v="0.4"/>
    <s v="No"/>
    <s v="Si"/>
    <n v="0.3"/>
    <x v="1"/>
    <x v="0"/>
    <x v="0"/>
    <d v="2002-01-01T00:00:00"/>
    <n v="24"/>
    <x v="4"/>
    <d v="2002-01-01T00:00:00"/>
    <n v="24"/>
    <s v="&gt;20 años"/>
    <d v="1965-01-01T00:00:00"/>
    <n v="61"/>
    <x v="3"/>
    <x v="7"/>
    <m/>
    <m/>
    <n v="1"/>
    <m/>
    <n v="1"/>
    <m/>
    <n v="1"/>
    <m/>
    <m/>
    <m/>
    <m/>
    <m/>
    <m/>
    <m/>
    <m/>
    <m/>
    <m/>
    <m/>
    <m/>
    <m/>
    <m/>
    <m/>
    <m/>
    <m/>
    <m/>
    <m/>
    <m/>
    <m/>
    <m/>
    <m/>
    <m/>
    <m/>
    <m/>
    <m/>
    <m/>
    <m/>
    <m/>
    <m/>
    <m/>
    <m/>
    <m/>
    <m/>
    <m/>
    <m/>
    <m/>
    <m/>
    <m/>
    <m/>
    <m/>
    <m/>
    <n v="3"/>
    <x v="0"/>
    <s v="Activo"/>
    <s v="Pequeño"/>
    <s v="Asesor de clientes empresariales"/>
    <s v="No"/>
    <s v=""/>
    <s v=""/>
    <n v="37492"/>
    <m/>
    <n v="37492"/>
    <x v="0"/>
    <x v="0"/>
    <s v=""/>
    <s v=""/>
    <s v=""/>
    <s v=""/>
    <x v="0"/>
  </r>
  <r>
    <n v="11335"/>
    <x v="0"/>
    <n v="0.5"/>
    <s v="Si"/>
    <s v="No"/>
    <m/>
    <x v="0"/>
    <x v="2"/>
    <x v="2"/>
    <d v="2001-01-01T00:00:00"/>
    <n v="25"/>
    <x v="4"/>
    <d v="2001-01-01T00:00:00"/>
    <n v="25"/>
    <s v="&gt;20 años"/>
    <d v="2000-01-01T00:00:00"/>
    <n v="26"/>
    <x v="0"/>
    <x v="14"/>
    <n v="1"/>
    <n v="1"/>
    <m/>
    <n v="1"/>
    <m/>
    <n v="1"/>
    <m/>
    <m/>
    <m/>
    <m/>
    <m/>
    <m/>
    <m/>
    <m/>
    <m/>
    <m/>
    <m/>
    <m/>
    <m/>
    <m/>
    <m/>
    <m/>
    <m/>
    <m/>
    <m/>
    <m/>
    <m/>
    <m/>
    <m/>
    <m/>
    <m/>
    <m/>
    <m/>
    <m/>
    <m/>
    <m/>
    <m/>
    <m/>
    <m/>
    <m/>
    <m/>
    <m/>
    <m/>
    <m/>
    <m/>
    <m/>
    <m/>
    <m/>
    <m/>
    <m/>
    <n v="4"/>
    <x v="1"/>
    <s v="Activo"/>
    <s v="Pequeño"/>
    <s v="Asesor de clientes empresariales"/>
    <s v="No"/>
    <n v="2358318"/>
    <s v="750k-5 mil"/>
    <n v="944311"/>
    <m/>
    <n v="944311"/>
    <x v="1"/>
    <x v="2"/>
    <n v="9"/>
    <n v="262035.33333333334"/>
    <n v="2.4973954555225979"/>
    <s v="1-5x"/>
    <x v="1"/>
  </r>
  <r>
    <n v="11336"/>
    <x v="14"/>
    <n v="0.6"/>
    <s v="No"/>
    <s v="No"/>
    <m/>
    <x v="0"/>
    <x v="0"/>
    <x v="0"/>
    <d v="2000-01-01T00:00:00"/>
    <n v="26"/>
    <x v="4"/>
    <d v="2000-01-01T00:00:00"/>
    <n v="26"/>
    <s v="&gt;20 años"/>
    <d v="1995-01-01T00:00:00"/>
    <n v="31"/>
    <x v="0"/>
    <x v="0"/>
    <m/>
    <m/>
    <n v="1"/>
    <m/>
    <n v="1"/>
    <m/>
    <n v="1"/>
    <m/>
    <m/>
    <m/>
    <m/>
    <m/>
    <m/>
    <m/>
    <m/>
    <m/>
    <m/>
    <m/>
    <m/>
    <m/>
    <m/>
    <m/>
    <m/>
    <m/>
    <m/>
    <m/>
    <m/>
    <m/>
    <m/>
    <m/>
    <m/>
    <m/>
    <m/>
    <m/>
    <m/>
    <m/>
    <m/>
    <m/>
    <m/>
    <m/>
    <m/>
    <m/>
    <m/>
    <m/>
    <m/>
    <m/>
    <m/>
    <m/>
    <m/>
    <m/>
    <n v="3"/>
    <x v="0"/>
    <s v="Activo"/>
    <s v="Pequeño"/>
    <s v="Asesor de clientes empresariales"/>
    <s v="No"/>
    <s v=""/>
    <s v=""/>
    <n v="180916"/>
    <m/>
    <n v="180916"/>
    <x v="0"/>
    <x v="0"/>
    <s v=""/>
    <s v=""/>
    <s v=""/>
    <s v=""/>
    <x v="0"/>
  </r>
  <r>
    <n v="11337"/>
    <x v="0"/>
    <n v="0.7"/>
    <s v="Si"/>
    <s v="Si"/>
    <n v="0.4"/>
    <x v="0"/>
    <x v="0"/>
    <x v="2"/>
    <d v="1999-01-01T00:00:00"/>
    <n v="27"/>
    <x v="4"/>
    <d v="1999-01-01T00:00:00"/>
    <n v="27"/>
    <s v="&gt;20 años"/>
    <d v="1990-01-01T00:00:00"/>
    <n v="36"/>
    <x v="1"/>
    <x v="1"/>
    <m/>
    <n v="1"/>
    <n v="1"/>
    <n v="1"/>
    <n v="1"/>
    <n v="1"/>
    <n v="1"/>
    <m/>
    <m/>
    <m/>
    <m/>
    <m/>
    <m/>
    <m/>
    <m/>
    <m/>
    <m/>
    <m/>
    <m/>
    <m/>
    <m/>
    <m/>
    <m/>
    <m/>
    <m/>
    <m/>
    <m/>
    <m/>
    <m/>
    <m/>
    <m/>
    <m/>
    <m/>
    <m/>
    <m/>
    <m/>
    <m/>
    <m/>
    <m/>
    <m/>
    <m/>
    <m/>
    <m/>
    <m/>
    <m/>
    <m/>
    <m/>
    <m/>
    <m/>
    <m/>
    <n v="6"/>
    <x v="0"/>
    <s v="Activo"/>
    <s v="Muy pequeño"/>
    <s v="Sucursal en línea"/>
    <s v="No"/>
    <s v=""/>
    <s v=""/>
    <n v="322229"/>
    <m/>
    <n v="322229"/>
    <x v="0"/>
    <x v="0"/>
    <s v=""/>
    <s v=""/>
    <s v=""/>
    <s v=""/>
    <x v="0"/>
  </r>
  <r>
    <n v="11338"/>
    <x v="3"/>
    <n v="0.8"/>
    <s v="No"/>
    <s v="Si"/>
    <n v="0.75"/>
    <x v="0"/>
    <x v="2"/>
    <x v="2"/>
    <d v="2025-01-01T00:00:00"/>
    <n v="1"/>
    <x v="0"/>
    <d v="2025-01-01T00:00:00"/>
    <n v="1"/>
    <s v="1-3 años"/>
    <d v="1985-01-01T00:00:00"/>
    <n v="41"/>
    <x v="1"/>
    <x v="0"/>
    <n v="1"/>
    <m/>
    <n v="1"/>
    <m/>
    <n v="1"/>
    <m/>
    <n v="1"/>
    <m/>
    <m/>
    <m/>
    <m/>
    <m/>
    <m/>
    <m/>
    <m/>
    <m/>
    <m/>
    <m/>
    <m/>
    <m/>
    <m/>
    <m/>
    <m/>
    <m/>
    <m/>
    <m/>
    <m/>
    <m/>
    <m/>
    <m/>
    <m/>
    <m/>
    <m/>
    <m/>
    <m/>
    <m/>
    <m/>
    <m/>
    <m/>
    <m/>
    <m/>
    <m/>
    <m/>
    <m/>
    <m/>
    <m/>
    <m/>
    <m/>
    <m/>
    <m/>
    <n v="4"/>
    <x v="1"/>
    <s v="Activo"/>
    <s v="Muy pequeño"/>
    <s v="Unidad muy pequeña"/>
    <s v="No"/>
    <n v="556239"/>
    <s v="250k-750k"/>
    <n v="533789"/>
    <m/>
    <n v="533789"/>
    <x v="2"/>
    <x v="1"/>
    <n v="3"/>
    <n v="185413"/>
    <n v="1.0420578168527264"/>
    <s v="1-5x"/>
    <x v="1"/>
  </r>
  <r>
    <n v="11339"/>
    <x v="4"/>
    <n v="0.75"/>
    <s v="Si"/>
    <s v="No"/>
    <m/>
    <x v="0"/>
    <x v="1"/>
    <x v="1"/>
    <d v="2025-01-01T00:00:00"/>
    <n v="1"/>
    <x v="0"/>
    <d v="2025-01-01T00:00:00"/>
    <n v="1"/>
    <s v="1-3 años"/>
    <d v="1980-01-01T00:00:00"/>
    <n v="46"/>
    <x v="2"/>
    <x v="7"/>
    <n v="1"/>
    <n v="1"/>
    <n v="1"/>
    <n v="1"/>
    <n v="1"/>
    <m/>
    <m/>
    <m/>
    <m/>
    <m/>
    <m/>
    <m/>
    <m/>
    <m/>
    <m/>
    <m/>
    <m/>
    <m/>
    <m/>
    <m/>
    <m/>
    <m/>
    <m/>
    <m/>
    <m/>
    <m/>
    <m/>
    <m/>
    <m/>
    <m/>
    <m/>
    <m/>
    <m/>
    <m/>
    <m/>
    <m/>
    <m/>
    <m/>
    <m/>
    <m/>
    <m/>
    <m/>
    <m/>
    <m/>
    <m/>
    <m/>
    <m/>
    <m/>
    <m/>
    <m/>
    <n v="5"/>
    <x v="1"/>
    <s v="Activo"/>
    <s v="Mediano"/>
    <s v="Asesor de clientes empresariales"/>
    <s v="No"/>
    <n v="1646545"/>
    <s v="750k-5 mil"/>
    <n v="1190698"/>
    <m/>
    <n v="1190698"/>
    <x v="1"/>
    <x v="2"/>
    <n v="6"/>
    <n v="274424.16666666669"/>
    <n v="1.3828401492233966"/>
    <s v="1-5x"/>
    <x v="1"/>
  </r>
  <r>
    <n v="11340"/>
    <x v="2"/>
    <n v="1"/>
    <s v="No"/>
    <s v="No"/>
    <m/>
    <x v="0"/>
    <x v="0"/>
    <x v="0"/>
    <d v="2024-06-30T00:00:00"/>
    <n v="2"/>
    <x v="0"/>
    <d v="2024-06-30T00:00:00"/>
    <n v="2"/>
    <s v="1-3 años"/>
    <d v="1975-01-01T00:00:00"/>
    <n v="51"/>
    <x v="2"/>
    <x v="1"/>
    <n v="1"/>
    <m/>
    <n v="1"/>
    <m/>
    <n v="1"/>
    <m/>
    <n v="1"/>
    <m/>
    <m/>
    <m/>
    <m/>
    <m/>
    <m/>
    <m/>
    <m/>
    <m/>
    <m/>
    <m/>
    <m/>
    <m/>
    <m/>
    <m/>
    <m/>
    <m/>
    <m/>
    <m/>
    <m/>
    <m/>
    <m/>
    <m/>
    <m/>
    <m/>
    <m/>
    <m/>
    <m/>
    <m/>
    <m/>
    <m/>
    <m/>
    <m/>
    <m/>
    <m/>
    <m/>
    <m/>
    <m/>
    <m/>
    <m/>
    <m/>
    <m/>
    <m/>
    <n v="4"/>
    <x v="1"/>
    <s v="Activo"/>
    <s v="Pequeño"/>
    <s v="Asesor de clientes empresariales"/>
    <s v="No"/>
    <n v="470571"/>
    <s v="250k-750k"/>
    <n v="1292264"/>
    <m/>
    <n v="1292264"/>
    <x v="1"/>
    <x v="1"/>
    <n v="2"/>
    <n v="235285.5"/>
    <n v="0.36414463298521044"/>
    <s v="1x"/>
    <x v="1"/>
  </r>
  <r>
    <n v="11341"/>
    <x v="0"/>
    <n v="0"/>
    <s v="Si"/>
    <s v="Si"/>
    <n v="0.15"/>
    <x v="1"/>
    <x v="2"/>
    <x v="2"/>
    <d v="2024-01-01T00:00:00"/>
    <n v="2"/>
    <x v="0"/>
    <d v="2024-01-01T00:00:00"/>
    <n v="2"/>
    <s v="1-3 años"/>
    <d v="1970-01-01T00:00:00"/>
    <n v="56"/>
    <x v="3"/>
    <x v="1"/>
    <m/>
    <n v="1"/>
    <m/>
    <n v="1"/>
    <m/>
    <n v="1"/>
    <m/>
    <m/>
    <m/>
    <m/>
    <m/>
    <m/>
    <m/>
    <m/>
    <m/>
    <m/>
    <m/>
    <m/>
    <m/>
    <m/>
    <m/>
    <m/>
    <m/>
    <m/>
    <m/>
    <m/>
    <m/>
    <m/>
    <m/>
    <m/>
    <m/>
    <m/>
    <m/>
    <m/>
    <m/>
    <m/>
    <m/>
    <m/>
    <m/>
    <m/>
    <m/>
    <m/>
    <m/>
    <m/>
    <m/>
    <m/>
    <m/>
    <m/>
    <m/>
    <m/>
    <n v="3"/>
    <x v="0"/>
    <s v="Activo"/>
    <s v="Mediano"/>
    <s v="Asesor de clientes empresariales"/>
    <s v="No"/>
    <s v=""/>
    <s v=""/>
    <n v="661939"/>
    <m/>
    <n v="661939"/>
    <x v="0"/>
    <x v="0"/>
    <s v=""/>
    <s v=""/>
    <s v=""/>
    <s v=""/>
    <x v="0"/>
  </r>
  <r>
    <n v="11342"/>
    <x v="7"/>
    <n v="0.4"/>
    <s v="No"/>
    <s v="Si"/>
    <n v="0.5"/>
    <x v="1"/>
    <x v="1"/>
    <x v="1"/>
    <d v="2023-06-30T00:00:00"/>
    <n v="3"/>
    <x v="1"/>
    <d v="2023-06-30T00:00:00"/>
    <n v="3"/>
    <s v="3-5 años"/>
    <d v="1965-01-01T00:00:00"/>
    <n v="61"/>
    <x v="3"/>
    <x v="8"/>
    <n v="1"/>
    <m/>
    <n v="1"/>
    <m/>
    <n v="1"/>
    <m/>
    <n v="1"/>
    <m/>
    <m/>
    <m/>
    <m/>
    <m/>
    <m/>
    <m/>
    <m/>
    <m/>
    <m/>
    <m/>
    <m/>
    <m/>
    <m/>
    <m/>
    <m/>
    <m/>
    <m/>
    <m/>
    <m/>
    <m/>
    <m/>
    <m/>
    <m/>
    <m/>
    <m/>
    <m/>
    <m/>
    <m/>
    <m/>
    <m/>
    <m/>
    <m/>
    <m/>
    <m/>
    <m/>
    <m/>
    <m/>
    <m/>
    <m/>
    <m/>
    <m/>
    <m/>
    <n v="4"/>
    <x v="1"/>
    <s v="Activo"/>
    <s v="Mediano"/>
    <s v="Asesor de clientes empresariales"/>
    <s v="No"/>
    <n v="4109703"/>
    <s v="750k-5 mil"/>
    <n v="676705"/>
    <m/>
    <n v="676705"/>
    <x v="2"/>
    <x v="1"/>
    <n v="6"/>
    <n v="684950.5"/>
    <n v="6.0731086662578226"/>
    <s v="5-10x"/>
    <x v="0"/>
  </r>
  <r>
    <n v="11343"/>
    <x v="0"/>
    <n v="0.15"/>
    <s v="Si"/>
    <s v="No"/>
    <m/>
    <x v="1"/>
    <x v="0"/>
    <x v="0"/>
    <d v="2023-01-01T00:00:00"/>
    <n v="3"/>
    <x v="1"/>
    <d v="2023-01-01T00:00:00"/>
    <n v="3"/>
    <s v="3-5 años"/>
    <d v="2000-01-01T00:00:00"/>
    <n v="26"/>
    <x v="0"/>
    <x v="14"/>
    <m/>
    <n v="1"/>
    <n v="1"/>
    <n v="1"/>
    <n v="1"/>
    <n v="1"/>
    <n v="1"/>
    <m/>
    <m/>
    <m/>
    <m/>
    <m/>
    <m/>
    <m/>
    <m/>
    <m/>
    <m/>
    <m/>
    <m/>
    <m/>
    <m/>
    <m/>
    <m/>
    <m/>
    <m/>
    <m/>
    <m/>
    <m/>
    <m/>
    <m/>
    <m/>
    <m/>
    <m/>
    <m/>
    <m/>
    <m/>
    <m/>
    <m/>
    <m/>
    <m/>
    <m/>
    <m/>
    <m/>
    <m/>
    <m/>
    <m/>
    <m/>
    <m/>
    <m/>
    <m/>
    <n v="6"/>
    <x v="0"/>
    <s v="Activo"/>
    <s v="Mediano"/>
    <s v="Asesor de clientes empresariales"/>
    <s v="No"/>
    <s v=""/>
    <s v=""/>
    <n v="464847"/>
    <m/>
    <n v="464847"/>
    <x v="0"/>
    <x v="0"/>
    <s v=""/>
    <s v=""/>
    <s v=""/>
    <s v=""/>
    <x v="0"/>
  </r>
  <r>
    <n v="11344"/>
    <x v="0"/>
    <n v="0.2"/>
    <s v="No"/>
    <s v="No"/>
    <m/>
    <x v="1"/>
    <x v="0"/>
    <x v="2"/>
    <d v="2022-06-30T00:00:00"/>
    <n v="4"/>
    <x v="1"/>
    <d v="2022-06-30T00:00:00"/>
    <n v="4"/>
    <s v="3-5 años"/>
    <d v="1995-01-01T00:00:00"/>
    <n v="31"/>
    <x v="0"/>
    <x v="7"/>
    <m/>
    <m/>
    <n v="1"/>
    <m/>
    <n v="1"/>
    <m/>
    <n v="1"/>
    <m/>
    <m/>
    <m/>
    <m/>
    <m/>
    <m/>
    <m/>
    <m/>
    <m/>
    <m/>
    <m/>
    <m/>
    <m/>
    <m/>
    <m/>
    <m/>
    <m/>
    <m/>
    <m/>
    <m/>
    <m/>
    <m/>
    <m/>
    <m/>
    <m/>
    <m/>
    <m/>
    <m/>
    <m/>
    <m/>
    <m/>
    <m/>
    <m/>
    <m/>
    <m/>
    <m/>
    <m/>
    <m/>
    <m/>
    <m/>
    <m/>
    <m/>
    <m/>
    <n v="3"/>
    <x v="0"/>
    <s v="Activo"/>
    <s v="Muy pequeño"/>
    <s v="Unidad muy pequeña"/>
    <s v="No"/>
    <s v=""/>
    <s v=""/>
    <n v="584159"/>
    <m/>
    <n v="584159"/>
    <x v="0"/>
    <x v="0"/>
    <s v=""/>
    <s v=""/>
    <s v=""/>
    <s v=""/>
    <x v="0"/>
  </r>
  <r>
    <n v="11345"/>
    <x v="0"/>
    <n v="0.3"/>
    <s v="Si"/>
    <s v="Si"/>
    <n v="0.15"/>
    <x v="1"/>
    <x v="1"/>
    <x v="3"/>
    <d v="2022-01-01T00:00:00"/>
    <n v="4"/>
    <x v="1"/>
    <d v="2022-01-01T00:00:00"/>
    <n v="4"/>
    <s v="3-5 años"/>
    <d v="1990-01-01T00:00:00"/>
    <n v="36"/>
    <x v="1"/>
    <x v="0"/>
    <n v="1"/>
    <n v="1"/>
    <n v="1"/>
    <n v="1"/>
    <n v="1"/>
    <m/>
    <m/>
    <m/>
    <m/>
    <m/>
    <m/>
    <m/>
    <m/>
    <m/>
    <m/>
    <m/>
    <m/>
    <m/>
    <m/>
    <m/>
    <m/>
    <m/>
    <m/>
    <m/>
    <m/>
    <m/>
    <m/>
    <m/>
    <m/>
    <m/>
    <m/>
    <m/>
    <m/>
    <m/>
    <m/>
    <m/>
    <m/>
    <m/>
    <m/>
    <m/>
    <m/>
    <m/>
    <m/>
    <m/>
    <m/>
    <m/>
    <m/>
    <m/>
    <m/>
    <m/>
    <n v="5"/>
    <x v="1"/>
    <s v="Activo"/>
    <s v="Pequeño"/>
    <s v="Asesor de clientes empresariales"/>
    <s v="No"/>
    <n v="4147167"/>
    <s v="750k-5 mil"/>
    <n v="928151"/>
    <m/>
    <n v="928151"/>
    <x v="2"/>
    <x v="2"/>
    <n v="1"/>
    <n v="4147167"/>
    <n v="4.4682029109487571"/>
    <s v="1-5x"/>
    <x v="1"/>
  </r>
  <r>
    <n v="11346"/>
    <x v="0"/>
    <n v="0.4"/>
    <s v="No"/>
    <s v="Si"/>
    <n v="0.3"/>
    <x v="1"/>
    <x v="0"/>
    <x v="0"/>
    <d v="2021-06-30T00:00:00"/>
    <n v="5"/>
    <x v="2"/>
    <d v="2021-06-30T00:00:00"/>
    <n v="5"/>
    <s v="5-10 años"/>
    <d v="1985-01-01T00:00:00"/>
    <n v="41"/>
    <x v="1"/>
    <x v="7"/>
    <n v="1"/>
    <m/>
    <n v="1"/>
    <m/>
    <n v="1"/>
    <m/>
    <n v="1"/>
    <m/>
    <m/>
    <m/>
    <m/>
    <m/>
    <m/>
    <m/>
    <m/>
    <m/>
    <m/>
    <m/>
    <m/>
    <m/>
    <m/>
    <m/>
    <m/>
    <m/>
    <m/>
    <m/>
    <m/>
    <m/>
    <m/>
    <m/>
    <m/>
    <m/>
    <m/>
    <m/>
    <m/>
    <m/>
    <m/>
    <m/>
    <m/>
    <m/>
    <m/>
    <m/>
    <m/>
    <m/>
    <m/>
    <m/>
    <m/>
    <m/>
    <m/>
    <m/>
    <n v="4"/>
    <x v="1"/>
    <s v="Activo"/>
    <s v="Muy pequeño"/>
    <s v="PQMU"/>
    <s v="Si"/>
    <n v="313723"/>
    <s v="250k-750k"/>
    <n v="295913"/>
    <m/>
    <n v="295913"/>
    <x v="2"/>
    <x v="1"/>
    <n v="1"/>
    <n v="313723"/>
    <n v="1.0601866089019407"/>
    <s v="1-5x"/>
    <x v="4"/>
  </r>
  <r>
    <n v="11347"/>
    <x v="3"/>
    <n v="0.5"/>
    <s v="Si"/>
    <s v="No"/>
    <m/>
    <x v="0"/>
    <x v="0"/>
    <x v="0"/>
    <d v="2021-01-01T00:00:00"/>
    <n v="5"/>
    <x v="2"/>
    <d v="2021-01-01T00:00:00"/>
    <n v="5"/>
    <s v="5-10 años"/>
    <d v="1980-01-01T00:00:00"/>
    <n v="46"/>
    <x v="2"/>
    <x v="8"/>
    <m/>
    <n v="1"/>
    <m/>
    <n v="1"/>
    <m/>
    <n v="1"/>
    <m/>
    <m/>
    <m/>
    <m/>
    <m/>
    <m/>
    <m/>
    <m/>
    <m/>
    <m/>
    <m/>
    <m/>
    <m/>
    <m/>
    <m/>
    <m/>
    <m/>
    <m/>
    <m/>
    <m/>
    <m/>
    <m/>
    <m/>
    <m/>
    <m/>
    <m/>
    <m/>
    <m/>
    <m/>
    <m/>
    <m/>
    <m/>
    <m/>
    <m/>
    <m/>
    <m/>
    <m/>
    <m/>
    <m/>
    <m/>
    <m/>
    <m/>
    <m/>
    <m/>
    <n v="3"/>
    <x v="0"/>
    <s v="Activo"/>
    <s v="Mediano"/>
    <s v="Asesor de clientes empresariales"/>
    <s v="No"/>
    <s v=""/>
    <s v=""/>
    <n v="1377105"/>
    <m/>
    <n v="1377105"/>
    <x v="0"/>
    <x v="0"/>
    <s v=""/>
    <s v=""/>
    <s v=""/>
    <s v=""/>
    <x v="0"/>
  </r>
  <r>
    <n v="11348"/>
    <x v="0"/>
    <n v="0.6"/>
    <s v="No"/>
    <s v="No"/>
    <m/>
    <x v="0"/>
    <x v="2"/>
    <x v="2"/>
    <d v="2020-06-30T00:00:00"/>
    <n v="6"/>
    <x v="2"/>
    <d v="2020-06-30T00:00:00"/>
    <n v="6"/>
    <s v="5-10 años"/>
    <d v="1975-01-01T00:00:00"/>
    <n v="51"/>
    <x v="2"/>
    <x v="1"/>
    <n v="1"/>
    <m/>
    <n v="1"/>
    <m/>
    <n v="1"/>
    <m/>
    <n v="1"/>
    <m/>
    <m/>
    <m/>
    <m/>
    <m/>
    <m/>
    <m/>
    <m/>
    <m/>
    <m/>
    <m/>
    <m/>
    <m/>
    <m/>
    <m/>
    <m/>
    <m/>
    <m/>
    <m/>
    <m/>
    <m/>
    <m/>
    <m/>
    <m/>
    <m/>
    <m/>
    <m/>
    <m/>
    <m/>
    <m/>
    <m/>
    <m/>
    <m/>
    <m/>
    <m/>
    <m/>
    <m/>
    <m/>
    <m/>
    <m/>
    <m/>
    <m/>
    <m/>
    <n v="4"/>
    <x v="1"/>
    <s v="Activo"/>
    <s v="Pequeño"/>
    <s v="PQMU"/>
    <s v="No"/>
    <n v="2597269"/>
    <s v="750k-5 mil"/>
    <n v="1260611"/>
    <m/>
    <n v="1260611"/>
    <x v="1"/>
    <x v="1"/>
    <n v="10"/>
    <n v="259726.9"/>
    <n v="2.0603255088207226"/>
    <s v="1-5x"/>
    <x v="4"/>
  </r>
  <r>
    <n v="11349"/>
    <x v="0"/>
    <n v="0.7"/>
    <s v="Si"/>
    <s v="Si"/>
    <n v="0.4"/>
    <x v="0"/>
    <x v="0"/>
    <x v="0"/>
    <d v="2020-01-01T00:00:00"/>
    <n v="6"/>
    <x v="2"/>
    <d v="2020-01-01T00:00:00"/>
    <n v="6"/>
    <s v="5-10 años"/>
    <d v="1970-01-01T00:00:00"/>
    <n v="56"/>
    <x v="3"/>
    <x v="8"/>
    <m/>
    <n v="1"/>
    <n v="1"/>
    <n v="1"/>
    <n v="1"/>
    <n v="1"/>
    <n v="1"/>
    <m/>
    <m/>
    <m/>
    <m/>
    <m/>
    <m/>
    <m/>
    <m/>
    <m/>
    <m/>
    <m/>
    <m/>
    <m/>
    <m/>
    <m/>
    <m/>
    <m/>
    <m/>
    <m/>
    <m/>
    <m/>
    <m/>
    <m/>
    <m/>
    <m/>
    <m/>
    <m/>
    <m/>
    <m/>
    <m/>
    <m/>
    <m/>
    <m/>
    <m/>
    <m/>
    <m/>
    <m/>
    <m/>
    <m/>
    <m/>
    <m/>
    <m/>
    <m/>
    <n v="6"/>
    <x v="0"/>
    <s v="Activo"/>
    <s v="Muy pequeño"/>
    <s v="Unidad muy pequeña"/>
    <s v="No"/>
    <s v=""/>
    <s v=""/>
    <n v="158386"/>
    <m/>
    <n v="158386"/>
    <x v="0"/>
    <x v="0"/>
    <s v=""/>
    <s v=""/>
    <s v=""/>
    <s v=""/>
    <x v="0"/>
  </r>
  <r>
    <n v="11350"/>
    <x v="2"/>
    <n v="0.8"/>
    <s v="No"/>
    <s v="Si"/>
    <n v="0.75"/>
    <x v="0"/>
    <x v="0"/>
    <x v="0"/>
    <d v="2019-06-30T00:00:00"/>
    <n v="7"/>
    <x v="2"/>
    <d v="2019-06-30T00:00:00"/>
    <n v="7"/>
    <s v="5-10 años"/>
    <d v="1965-01-01T00:00:00"/>
    <n v="61"/>
    <x v="3"/>
    <x v="0"/>
    <m/>
    <m/>
    <n v="1"/>
    <m/>
    <n v="1"/>
    <m/>
    <n v="1"/>
    <m/>
    <m/>
    <m/>
    <m/>
    <m/>
    <m/>
    <m/>
    <m/>
    <m/>
    <m/>
    <m/>
    <m/>
    <m/>
    <m/>
    <m/>
    <m/>
    <m/>
    <m/>
    <m/>
    <m/>
    <m/>
    <m/>
    <m/>
    <m/>
    <m/>
    <m/>
    <m/>
    <m/>
    <m/>
    <m/>
    <m/>
    <m/>
    <m/>
    <m/>
    <m/>
    <m/>
    <m/>
    <m/>
    <m/>
    <m/>
    <m/>
    <m/>
    <m/>
    <n v="3"/>
    <x v="0"/>
    <s v="Activo"/>
    <s v="Mediano"/>
    <s v="Asesor de clientes empresariales"/>
    <s v="No"/>
    <s v=""/>
    <s v=""/>
    <n v="1904910"/>
    <m/>
    <n v="1904910"/>
    <x v="0"/>
    <x v="0"/>
    <s v=""/>
    <s v=""/>
    <s v=""/>
    <s v=""/>
    <x v="0"/>
  </r>
  <r>
    <n v="11351"/>
    <x v="0"/>
    <n v="0.75"/>
    <s v="Si"/>
    <s v="No"/>
    <m/>
    <x v="0"/>
    <x v="1"/>
    <x v="3"/>
    <d v="2019-01-01T00:00:00"/>
    <n v="7"/>
    <x v="2"/>
    <d v="2019-01-01T00:00:00"/>
    <n v="7"/>
    <s v="5-10 años"/>
    <d v="2000-01-01T00:00:00"/>
    <n v="26"/>
    <x v="0"/>
    <x v="7"/>
    <m/>
    <n v="1"/>
    <n v="1"/>
    <n v="1"/>
    <n v="1"/>
    <m/>
    <m/>
    <m/>
    <m/>
    <m/>
    <m/>
    <m/>
    <m/>
    <m/>
    <m/>
    <m/>
    <m/>
    <m/>
    <m/>
    <m/>
    <m/>
    <m/>
    <m/>
    <m/>
    <m/>
    <m/>
    <m/>
    <m/>
    <m/>
    <m/>
    <m/>
    <m/>
    <m/>
    <m/>
    <m/>
    <m/>
    <m/>
    <m/>
    <m/>
    <m/>
    <m/>
    <m/>
    <m/>
    <m/>
    <m/>
    <m/>
    <m/>
    <m/>
    <m/>
    <m/>
    <n v="4"/>
    <x v="0"/>
    <s v="Activo"/>
    <s v="Mediano"/>
    <s v="PQMU"/>
    <s v="No"/>
    <s v=""/>
    <s v=""/>
    <n v="1678489"/>
    <m/>
    <n v="1678489"/>
    <x v="0"/>
    <x v="0"/>
    <s v=""/>
    <s v=""/>
    <s v=""/>
    <s v=""/>
    <x v="0"/>
  </r>
  <r>
    <n v="11352"/>
    <x v="0"/>
    <n v="1"/>
    <s v="No"/>
    <s v="No"/>
    <m/>
    <x v="0"/>
    <x v="2"/>
    <x v="2"/>
    <d v="2018-06-30T00:00:00"/>
    <n v="8"/>
    <x v="2"/>
    <d v="2018-06-30T00:00:00"/>
    <n v="8"/>
    <s v="5-10 años"/>
    <d v="1995-01-01T00:00:00"/>
    <n v="31"/>
    <x v="0"/>
    <x v="7"/>
    <n v="1"/>
    <m/>
    <n v="1"/>
    <m/>
    <n v="1"/>
    <m/>
    <n v="1"/>
    <m/>
    <m/>
    <m/>
    <m/>
    <m/>
    <m/>
    <m/>
    <m/>
    <m/>
    <m/>
    <m/>
    <m/>
    <m/>
    <m/>
    <m/>
    <m/>
    <m/>
    <m/>
    <m/>
    <m/>
    <m/>
    <m/>
    <m/>
    <m/>
    <m/>
    <m/>
    <m/>
    <m/>
    <m/>
    <m/>
    <m/>
    <m/>
    <m/>
    <m/>
    <m/>
    <m/>
    <m/>
    <m/>
    <m/>
    <m/>
    <m/>
    <m/>
    <m/>
    <n v="4"/>
    <x v="1"/>
    <s v="Activo"/>
    <s v="Pequeño"/>
    <s v="Asesor de clientes empresariales"/>
    <s v="No"/>
    <n v="633520"/>
    <s v="250k-750k"/>
    <n v="534258"/>
    <m/>
    <n v="534258"/>
    <x v="1"/>
    <x v="1"/>
    <n v="2"/>
    <n v="316760"/>
    <n v="1.185794129428104"/>
    <s v="1-5x"/>
    <x v="0"/>
  </r>
  <r>
    <n v="11353"/>
    <x v="0"/>
    <n v="0"/>
    <s v="Si"/>
    <s v="Si"/>
    <n v="0.15"/>
    <x v="1"/>
    <x v="0"/>
    <x v="0"/>
    <d v="2018-01-01T00:00:00"/>
    <n v="8"/>
    <x v="2"/>
    <d v="2018-01-01T00:00:00"/>
    <n v="8"/>
    <s v="5-10 años"/>
    <d v="1990-01-01T00:00:00"/>
    <n v="36"/>
    <x v="1"/>
    <x v="0"/>
    <m/>
    <n v="1"/>
    <m/>
    <n v="1"/>
    <m/>
    <n v="1"/>
    <m/>
    <m/>
    <m/>
    <m/>
    <m/>
    <m/>
    <m/>
    <m/>
    <m/>
    <m/>
    <m/>
    <m/>
    <m/>
    <m/>
    <m/>
    <m/>
    <m/>
    <m/>
    <m/>
    <m/>
    <m/>
    <m/>
    <m/>
    <m/>
    <m/>
    <m/>
    <m/>
    <m/>
    <m/>
    <m/>
    <m/>
    <m/>
    <m/>
    <m/>
    <m/>
    <m/>
    <m/>
    <m/>
    <m/>
    <m/>
    <m/>
    <m/>
    <m/>
    <m/>
    <n v="3"/>
    <x v="0"/>
    <s v="Activo"/>
    <s v="Pequeño"/>
    <s v="Asesor de clientes empresariales"/>
    <s v="No"/>
    <s v=""/>
    <s v=""/>
    <n v="482651"/>
    <m/>
    <n v="482651"/>
    <x v="0"/>
    <x v="0"/>
    <s v=""/>
    <s v=""/>
    <s v=""/>
    <s v=""/>
    <x v="0"/>
  </r>
  <r>
    <n v="11354"/>
    <x v="4"/>
    <n v="0.4"/>
    <s v="No"/>
    <s v="Si"/>
    <n v="0.5"/>
    <x v="1"/>
    <x v="2"/>
    <x v="2"/>
    <d v="2017-06-30T00:00:00"/>
    <n v="9"/>
    <x v="2"/>
    <d v="2017-06-30T00:00:00"/>
    <n v="9"/>
    <s v="5-10 años"/>
    <d v="1985-01-01T00:00:00"/>
    <n v="41"/>
    <x v="1"/>
    <x v="7"/>
    <n v="1"/>
    <m/>
    <n v="1"/>
    <m/>
    <n v="1"/>
    <m/>
    <n v="1"/>
    <m/>
    <m/>
    <m/>
    <m/>
    <m/>
    <m/>
    <m/>
    <m/>
    <m/>
    <m/>
    <m/>
    <m/>
    <m/>
    <m/>
    <m/>
    <m/>
    <m/>
    <m/>
    <m/>
    <m/>
    <m/>
    <m/>
    <m/>
    <m/>
    <m/>
    <m/>
    <m/>
    <m/>
    <m/>
    <m/>
    <m/>
    <m/>
    <m/>
    <m/>
    <m/>
    <m/>
    <m/>
    <m/>
    <m/>
    <m/>
    <m/>
    <m/>
    <m/>
    <n v="4"/>
    <x v="1"/>
    <s v="Activo"/>
    <s v="Mediano"/>
    <s v="Asesor de clientes empresariales"/>
    <s v="No"/>
    <n v="2302856"/>
    <s v="750k-5 mil"/>
    <n v="1410"/>
    <m/>
    <n v="1410"/>
    <x v="2"/>
    <x v="1"/>
    <n v="6"/>
    <n v="383809.33333333331"/>
    <n v="1633.231205673759"/>
    <s v="&gt;500x"/>
    <x v="1"/>
  </r>
  <r>
    <n v="11355"/>
    <x v="4"/>
    <n v="0.15"/>
    <s v="Si"/>
    <s v="No"/>
    <m/>
    <x v="1"/>
    <x v="2"/>
    <x v="3"/>
    <d v="2017-01-01T00:00:00"/>
    <n v="9"/>
    <x v="2"/>
    <d v="2017-01-01T00:00:00"/>
    <n v="9"/>
    <s v="5-10 años"/>
    <d v="1980-01-01T00:00:00"/>
    <n v="46"/>
    <x v="2"/>
    <x v="7"/>
    <n v="1"/>
    <n v="1"/>
    <n v="1"/>
    <n v="1"/>
    <n v="1"/>
    <n v="1"/>
    <n v="1"/>
    <m/>
    <m/>
    <m/>
    <m/>
    <m/>
    <m/>
    <m/>
    <m/>
    <m/>
    <m/>
    <m/>
    <m/>
    <m/>
    <m/>
    <m/>
    <m/>
    <m/>
    <m/>
    <m/>
    <m/>
    <m/>
    <m/>
    <m/>
    <m/>
    <m/>
    <m/>
    <m/>
    <m/>
    <m/>
    <m/>
    <m/>
    <m/>
    <m/>
    <m/>
    <m/>
    <m/>
    <m/>
    <m/>
    <m/>
    <m/>
    <m/>
    <m/>
    <m/>
    <n v="7"/>
    <x v="1"/>
    <s v="Activo"/>
    <s v="Pequeño"/>
    <s v="Asesor de clientes empresariales"/>
    <s v="No"/>
    <n v="281177"/>
    <s v="250k-750k"/>
    <n v="156031"/>
    <m/>
    <n v="156031"/>
    <x v="1"/>
    <x v="2"/>
    <n v="9"/>
    <n v="31241.888888888891"/>
    <n v="1.8020585652851036"/>
    <s v="1-5x"/>
    <x v="1"/>
  </r>
  <r>
    <n v="11356"/>
    <x v="0"/>
    <n v="0.2"/>
    <s v="No"/>
    <s v="No"/>
    <m/>
    <x v="1"/>
    <x v="2"/>
    <x v="2"/>
    <d v="2016-06-30T00:00:00"/>
    <n v="10"/>
    <x v="3"/>
    <d v="2016-06-30T00:00:00"/>
    <n v="10"/>
    <s v="10-20 años"/>
    <d v="1975-01-01T00:00:00"/>
    <n v="51"/>
    <x v="2"/>
    <x v="3"/>
    <n v="1"/>
    <m/>
    <n v="1"/>
    <m/>
    <n v="1"/>
    <m/>
    <n v="1"/>
    <m/>
    <m/>
    <m/>
    <m/>
    <m/>
    <m/>
    <m/>
    <m/>
    <m/>
    <m/>
    <m/>
    <m/>
    <m/>
    <m/>
    <m/>
    <m/>
    <m/>
    <m/>
    <m/>
    <m/>
    <m/>
    <m/>
    <m/>
    <m/>
    <m/>
    <m/>
    <m/>
    <m/>
    <m/>
    <m/>
    <m/>
    <m/>
    <m/>
    <m/>
    <m/>
    <m/>
    <m/>
    <m/>
    <m/>
    <m/>
    <m/>
    <m/>
    <m/>
    <n v="4"/>
    <x v="1"/>
    <s v="Activo"/>
    <s v="Pequeño"/>
    <s v="Asesor de clientes empresariales"/>
    <s v="No"/>
    <n v="392970"/>
    <s v="250k-750k"/>
    <n v="271408"/>
    <m/>
    <n v="271408"/>
    <x v="1"/>
    <x v="1"/>
    <n v="9"/>
    <n v="43663.333333333336"/>
    <n v="1.4478939456464068"/>
    <s v="1-5x"/>
    <x v="1"/>
  </r>
  <r>
    <n v="11357"/>
    <x v="0"/>
    <n v="0.3"/>
    <s v="Si"/>
    <s v="Si"/>
    <n v="0.15"/>
    <x v="1"/>
    <x v="0"/>
    <x v="0"/>
    <d v="2016-01-01T00:00:00"/>
    <n v="10"/>
    <x v="3"/>
    <d v="2016-01-01T00:00:00"/>
    <n v="10"/>
    <s v="10-20 años"/>
    <d v="1970-01-01T00:00:00"/>
    <n v="56"/>
    <x v="3"/>
    <x v="3"/>
    <m/>
    <n v="1"/>
    <n v="1"/>
    <n v="1"/>
    <n v="1"/>
    <m/>
    <m/>
    <m/>
    <m/>
    <m/>
    <m/>
    <m/>
    <m/>
    <m/>
    <m/>
    <m/>
    <m/>
    <m/>
    <m/>
    <m/>
    <m/>
    <m/>
    <m/>
    <m/>
    <m/>
    <m/>
    <m/>
    <m/>
    <m/>
    <m/>
    <m/>
    <m/>
    <m/>
    <m/>
    <m/>
    <m/>
    <m/>
    <m/>
    <m/>
    <m/>
    <m/>
    <m/>
    <m/>
    <m/>
    <m/>
    <m/>
    <m/>
    <m/>
    <m/>
    <m/>
    <n v="4"/>
    <x v="0"/>
    <s v="Activo"/>
    <s v="Mediano"/>
    <s v="Asesor de clientes empresariales"/>
    <s v="No"/>
    <s v=""/>
    <s v=""/>
    <n v="871345"/>
    <m/>
    <n v="871345"/>
    <x v="0"/>
    <x v="0"/>
    <s v=""/>
    <s v=""/>
    <s v=""/>
    <s v=""/>
    <x v="0"/>
  </r>
  <r>
    <n v="11358"/>
    <x v="0"/>
    <n v="0.4"/>
    <s v="No"/>
    <s v="Si"/>
    <n v="0.3"/>
    <x v="1"/>
    <x v="0"/>
    <x v="0"/>
    <d v="2015-06-30T00:00:00"/>
    <n v="11"/>
    <x v="3"/>
    <d v="2015-06-30T00:00:00"/>
    <n v="11"/>
    <s v="10-20 años"/>
    <d v="1965-01-01T00:00:00"/>
    <n v="61"/>
    <x v="3"/>
    <x v="0"/>
    <m/>
    <m/>
    <n v="1"/>
    <m/>
    <n v="1"/>
    <m/>
    <n v="1"/>
    <m/>
    <m/>
    <m/>
    <m/>
    <m/>
    <m/>
    <m/>
    <m/>
    <m/>
    <m/>
    <m/>
    <m/>
    <m/>
    <m/>
    <m/>
    <m/>
    <m/>
    <m/>
    <m/>
    <m/>
    <m/>
    <m/>
    <m/>
    <m/>
    <m/>
    <m/>
    <m/>
    <m/>
    <m/>
    <m/>
    <m/>
    <m/>
    <m/>
    <m/>
    <m/>
    <m/>
    <m/>
    <m/>
    <m/>
    <m/>
    <m/>
    <m/>
    <m/>
    <n v="3"/>
    <x v="0"/>
    <s v="Activo"/>
    <s v="Pequeño"/>
    <s v="Asesor de clientes empresariales"/>
    <s v="No"/>
    <s v=""/>
    <s v=""/>
    <n v="416695"/>
    <m/>
    <n v="416695"/>
    <x v="0"/>
    <x v="0"/>
    <s v=""/>
    <s v=""/>
    <s v=""/>
    <s v=""/>
    <x v="0"/>
  </r>
  <r>
    <n v="11359"/>
    <x v="0"/>
    <n v="0.5"/>
    <s v="Si"/>
    <s v="No"/>
    <m/>
    <x v="0"/>
    <x v="0"/>
    <x v="3"/>
    <d v="2015-01-01T00:00:00"/>
    <n v="11"/>
    <x v="3"/>
    <d v="2015-01-01T00:00:00"/>
    <n v="11"/>
    <s v="10-20 años"/>
    <d v="2000-01-01T00:00:00"/>
    <n v="26"/>
    <x v="0"/>
    <x v="2"/>
    <m/>
    <n v="1"/>
    <m/>
    <n v="1"/>
    <m/>
    <n v="1"/>
    <m/>
    <m/>
    <m/>
    <m/>
    <m/>
    <m/>
    <m/>
    <m/>
    <m/>
    <m/>
    <m/>
    <m/>
    <m/>
    <m/>
    <m/>
    <m/>
    <m/>
    <m/>
    <m/>
    <m/>
    <m/>
    <m/>
    <m/>
    <m/>
    <m/>
    <m/>
    <m/>
    <m/>
    <m/>
    <m/>
    <m/>
    <m/>
    <m/>
    <m/>
    <m/>
    <m/>
    <m/>
    <m/>
    <m/>
    <m/>
    <m/>
    <m/>
    <m/>
    <m/>
    <n v="3"/>
    <x v="0"/>
    <s v="Activo"/>
    <s v="Muy pequeño"/>
    <s v="Unidad muy pequeña"/>
    <s v="No"/>
    <s v=""/>
    <s v=""/>
    <n v="960726"/>
    <m/>
    <n v="960726"/>
    <x v="0"/>
    <x v="0"/>
    <s v=""/>
    <s v=""/>
    <s v=""/>
    <s v=""/>
    <x v="0"/>
  </r>
  <r>
    <n v="11360"/>
    <x v="0"/>
    <n v="0.6"/>
    <s v="No"/>
    <s v="No"/>
    <m/>
    <x v="0"/>
    <x v="0"/>
    <x v="0"/>
    <d v="2014-01-01T00:00:00"/>
    <n v="12"/>
    <x v="3"/>
    <d v="2014-01-01T00:00:00"/>
    <n v="12"/>
    <s v="10-20 años"/>
    <d v="1995-01-01T00:00:00"/>
    <n v="31"/>
    <x v="0"/>
    <x v="10"/>
    <m/>
    <m/>
    <n v="1"/>
    <m/>
    <n v="1"/>
    <m/>
    <n v="1"/>
    <m/>
    <m/>
    <m/>
    <m/>
    <m/>
    <m/>
    <m/>
    <m/>
    <m/>
    <m/>
    <m/>
    <m/>
    <m/>
    <m/>
    <m/>
    <m/>
    <m/>
    <m/>
    <m/>
    <m/>
    <m/>
    <m/>
    <m/>
    <m/>
    <m/>
    <m/>
    <m/>
    <m/>
    <m/>
    <m/>
    <m/>
    <m/>
    <m/>
    <m/>
    <m/>
    <m/>
    <m/>
    <m/>
    <m/>
    <m/>
    <m/>
    <m/>
    <m/>
    <n v="3"/>
    <x v="0"/>
    <s v="Activo"/>
    <s v="Mediano"/>
    <s v="Asesor de clientes empresariales"/>
    <s v="No"/>
    <s v=""/>
    <s v=""/>
    <n v="9084"/>
    <m/>
    <n v="9084"/>
    <x v="0"/>
    <x v="0"/>
    <s v=""/>
    <s v=""/>
    <s v=""/>
    <s v=""/>
    <x v="0"/>
  </r>
  <r>
    <n v="11361"/>
    <x v="0"/>
    <n v="0.7"/>
    <s v="Si"/>
    <s v="Si"/>
    <n v="0.4"/>
    <x v="0"/>
    <x v="0"/>
    <x v="0"/>
    <d v="2013-01-01T00:00:00"/>
    <n v="13"/>
    <x v="3"/>
    <d v="2013-01-01T00:00:00"/>
    <n v="13"/>
    <s v="10-20 años"/>
    <d v="1990-01-01T00:00:00"/>
    <n v="36"/>
    <x v="1"/>
    <x v="3"/>
    <n v="1"/>
    <n v="1"/>
    <n v="1"/>
    <n v="1"/>
    <n v="1"/>
    <n v="1"/>
    <n v="1"/>
    <m/>
    <m/>
    <m/>
    <m/>
    <m/>
    <m/>
    <m/>
    <m/>
    <m/>
    <m/>
    <m/>
    <m/>
    <m/>
    <m/>
    <m/>
    <m/>
    <m/>
    <m/>
    <m/>
    <m/>
    <m/>
    <m/>
    <m/>
    <m/>
    <m/>
    <m/>
    <m/>
    <m/>
    <m/>
    <m/>
    <m/>
    <m/>
    <m/>
    <m/>
    <m/>
    <m/>
    <m/>
    <m/>
    <m/>
    <m/>
    <m/>
    <m/>
    <m/>
    <n v="7"/>
    <x v="1"/>
    <s v="Activo"/>
    <s v="Pequeño"/>
    <s v="Asesor de clientes empresariales"/>
    <s v="No"/>
    <n v="1915636"/>
    <s v="750k-5 mil"/>
    <n v="140603"/>
    <m/>
    <n v="140603"/>
    <x v="2"/>
    <x v="2"/>
    <n v="6"/>
    <n v="319272.66666666669"/>
    <n v="13.624431911125651"/>
    <s v="10-20x"/>
    <x v="1"/>
  </r>
  <r>
    <n v="11362"/>
    <x v="0"/>
    <n v="0.8"/>
    <s v="No"/>
    <s v="Si"/>
    <n v="0.75"/>
    <x v="0"/>
    <x v="0"/>
    <x v="0"/>
    <d v="2012-01-01T00:00:00"/>
    <n v="14"/>
    <x v="3"/>
    <d v="2012-01-01T00:00:00"/>
    <n v="14"/>
    <s v="10-20 años"/>
    <d v="1985-01-01T00:00:00"/>
    <n v="41"/>
    <x v="1"/>
    <x v="7"/>
    <m/>
    <m/>
    <n v="1"/>
    <m/>
    <n v="1"/>
    <m/>
    <n v="1"/>
    <m/>
    <m/>
    <m/>
    <m/>
    <m/>
    <m/>
    <m/>
    <m/>
    <m/>
    <m/>
    <m/>
    <m/>
    <m/>
    <m/>
    <m/>
    <m/>
    <m/>
    <m/>
    <m/>
    <m/>
    <m/>
    <m/>
    <m/>
    <m/>
    <m/>
    <m/>
    <m/>
    <m/>
    <m/>
    <m/>
    <m/>
    <m/>
    <m/>
    <m/>
    <m/>
    <m/>
    <m/>
    <m/>
    <m/>
    <m/>
    <m/>
    <m/>
    <m/>
    <n v="3"/>
    <x v="0"/>
    <s v="Activo"/>
    <s v="Mediano"/>
    <s v="Asesor de clientes empresariales"/>
    <s v="No"/>
    <s v=""/>
    <s v=""/>
    <n v="1031218"/>
    <m/>
    <n v="1031218"/>
    <x v="0"/>
    <x v="0"/>
    <s v=""/>
    <s v=""/>
    <s v=""/>
    <s v=""/>
    <x v="0"/>
  </r>
  <r>
    <n v="11363"/>
    <x v="3"/>
    <n v="0.75"/>
    <s v="Si"/>
    <s v="No"/>
    <m/>
    <x v="0"/>
    <x v="0"/>
    <x v="3"/>
    <d v="2011-01-01T00:00:00"/>
    <n v="15"/>
    <x v="3"/>
    <d v="2011-01-01T00:00:00"/>
    <n v="15"/>
    <s v="10-20 años"/>
    <d v="1980-01-01T00:00:00"/>
    <n v="46"/>
    <x v="2"/>
    <x v="1"/>
    <n v="1"/>
    <n v="1"/>
    <n v="1"/>
    <n v="1"/>
    <n v="1"/>
    <m/>
    <m/>
    <m/>
    <m/>
    <m/>
    <m/>
    <m/>
    <m/>
    <m/>
    <m/>
    <m/>
    <m/>
    <m/>
    <m/>
    <m/>
    <m/>
    <m/>
    <m/>
    <m/>
    <m/>
    <m/>
    <m/>
    <m/>
    <m/>
    <m/>
    <m/>
    <m/>
    <m/>
    <m/>
    <m/>
    <m/>
    <m/>
    <m/>
    <m/>
    <m/>
    <m/>
    <m/>
    <m/>
    <m/>
    <m/>
    <m/>
    <m/>
    <m/>
    <m/>
    <m/>
    <n v="5"/>
    <x v="1"/>
    <s v="Activo"/>
    <s v="Muy pequeño"/>
    <s v="Unidad muy pequeña"/>
    <s v="No"/>
    <n v="2606686"/>
    <s v="750k-5 mil"/>
    <n v="697978"/>
    <m/>
    <n v="697978"/>
    <x v="1"/>
    <x v="2"/>
    <n v="9"/>
    <n v="289631.77777777775"/>
    <n v="3.7346248735633503"/>
    <s v="1-5x"/>
    <x v="1"/>
  </r>
  <r>
    <n v="11364"/>
    <x v="0"/>
    <n v="1"/>
    <s v="No"/>
    <s v="No"/>
    <m/>
    <x v="0"/>
    <x v="2"/>
    <x v="3"/>
    <d v="2010-01-01T00:00:00"/>
    <n v="16"/>
    <x v="3"/>
    <d v="2010-01-01T00:00:00"/>
    <n v="16"/>
    <s v="10-20 años"/>
    <d v="1975-01-01T00:00:00"/>
    <n v="51"/>
    <x v="2"/>
    <x v="4"/>
    <n v="1"/>
    <m/>
    <n v="1"/>
    <m/>
    <n v="1"/>
    <m/>
    <n v="1"/>
    <m/>
    <m/>
    <m/>
    <m/>
    <m/>
    <m/>
    <m/>
    <m/>
    <m/>
    <m/>
    <m/>
    <m/>
    <m/>
    <m/>
    <m/>
    <m/>
    <m/>
    <m/>
    <m/>
    <m/>
    <m/>
    <m/>
    <m/>
    <m/>
    <m/>
    <m/>
    <m/>
    <m/>
    <m/>
    <m/>
    <m/>
    <m/>
    <m/>
    <m/>
    <m/>
    <m/>
    <m/>
    <m/>
    <m/>
    <m/>
    <m/>
    <m/>
    <m/>
    <n v="4"/>
    <x v="1"/>
    <s v="Activo"/>
    <s v="Mediano"/>
    <s v="Asesor de clientes empresariales"/>
    <s v="No"/>
    <n v="1004526"/>
    <s v="750k-5 mil"/>
    <n v="848038"/>
    <m/>
    <n v="848038"/>
    <x v="1"/>
    <x v="1"/>
    <n v="8"/>
    <n v="125565.75"/>
    <n v="1.1845294668399293"/>
    <s v="1-5x"/>
    <x v="1"/>
  </r>
  <r>
    <n v="11365"/>
    <x v="3"/>
    <n v="0"/>
    <s v="Si"/>
    <s v="Si"/>
    <n v="0.15"/>
    <x v="1"/>
    <x v="0"/>
    <x v="2"/>
    <d v="2009-01-01T00:00:00"/>
    <n v="17"/>
    <x v="3"/>
    <d v="2009-01-01T00:00:00"/>
    <n v="17"/>
    <s v="10-20 años"/>
    <d v="1970-01-01T00:00:00"/>
    <n v="56"/>
    <x v="3"/>
    <x v="5"/>
    <m/>
    <n v="1"/>
    <m/>
    <n v="1"/>
    <m/>
    <n v="1"/>
    <m/>
    <m/>
    <m/>
    <m/>
    <m/>
    <m/>
    <m/>
    <m/>
    <m/>
    <m/>
    <m/>
    <m/>
    <m/>
    <m/>
    <m/>
    <m/>
    <m/>
    <m/>
    <m/>
    <m/>
    <m/>
    <m/>
    <m/>
    <m/>
    <m/>
    <m/>
    <m/>
    <m/>
    <m/>
    <m/>
    <m/>
    <m/>
    <m/>
    <m/>
    <m/>
    <m/>
    <m/>
    <m/>
    <m/>
    <m/>
    <m/>
    <m/>
    <m/>
    <m/>
    <n v="3"/>
    <x v="0"/>
    <s v="Activo"/>
    <s v="Muy pequeño"/>
    <s v="Perfil NN"/>
    <s v="No"/>
    <s v=""/>
    <s v=""/>
    <n v="1367448"/>
    <m/>
    <n v="1367448"/>
    <x v="0"/>
    <x v="0"/>
    <s v=""/>
    <s v=""/>
    <s v=""/>
    <s v=""/>
    <x v="0"/>
  </r>
  <r>
    <n v="11366"/>
    <x v="0"/>
    <n v="0.4"/>
    <s v="No"/>
    <s v="Si"/>
    <n v="0.5"/>
    <x v="1"/>
    <x v="0"/>
    <x v="2"/>
    <d v="2008-01-01T00:00:00"/>
    <n v="18"/>
    <x v="3"/>
    <d v="2008-01-01T00:00:00"/>
    <n v="18"/>
    <s v="10-20 años"/>
    <d v="1965-01-01T00:00:00"/>
    <n v="61"/>
    <x v="3"/>
    <x v="3"/>
    <m/>
    <m/>
    <n v="1"/>
    <m/>
    <n v="1"/>
    <m/>
    <n v="1"/>
    <m/>
    <m/>
    <m/>
    <m/>
    <m/>
    <m/>
    <m/>
    <m/>
    <m/>
    <m/>
    <m/>
    <m/>
    <m/>
    <m/>
    <m/>
    <m/>
    <m/>
    <m/>
    <m/>
    <m/>
    <m/>
    <m/>
    <m/>
    <m/>
    <m/>
    <m/>
    <m/>
    <m/>
    <m/>
    <m/>
    <m/>
    <m/>
    <m/>
    <m/>
    <m/>
    <m/>
    <m/>
    <m/>
    <m/>
    <m/>
    <m/>
    <m/>
    <m/>
    <n v="3"/>
    <x v="0"/>
    <s v="Activo"/>
    <s v="Muy pequeño"/>
    <s v="Unidad muy pequeña"/>
    <s v="No"/>
    <s v=""/>
    <s v=""/>
    <n v="318407"/>
    <m/>
    <n v="318407"/>
    <x v="0"/>
    <x v="0"/>
    <s v=""/>
    <s v=""/>
    <s v=""/>
    <s v=""/>
    <x v="0"/>
  </r>
  <r>
    <n v="11367"/>
    <x v="4"/>
    <n v="0.15"/>
    <s v="Si"/>
    <s v="No"/>
    <m/>
    <x v="1"/>
    <x v="0"/>
    <x v="0"/>
    <d v="2007-01-01T00:00:00"/>
    <n v="19"/>
    <x v="3"/>
    <d v="2007-01-01T00:00:00"/>
    <n v="19"/>
    <s v="10-20 años"/>
    <d v="2000-01-01T00:00:00"/>
    <n v="26"/>
    <x v="0"/>
    <x v="11"/>
    <m/>
    <n v="1"/>
    <n v="1"/>
    <n v="1"/>
    <n v="1"/>
    <n v="1"/>
    <n v="1"/>
    <m/>
    <m/>
    <m/>
    <m/>
    <m/>
    <m/>
    <m/>
    <m/>
    <m/>
    <m/>
    <m/>
    <m/>
    <m/>
    <m/>
    <m/>
    <m/>
    <m/>
    <m/>
    <m/>
    <m/>
    <m/>
    <m/>
    <m/>
    <m/>
    <m/>
    <m/>
    <m/>
    <m/>
    <m/>
    <m/>
    <m/>
    <m/>
    <m/>
    <m/>
    <m/>
    <m/>
    <m/>
    <m/>
    <m/>
    <m/>
    <m/>
    <m/>
    <m/>
    <n v="6"/>
    <x v="0"/>
    <s v="Activo"/>
    <s v="Pequeño"/>
    <s v="Asesor de clientes empresariales"/>
    <s v="No"/>
    <s v=""/>
    <s v=""/>
    <n v="1795463"/>
    <m/>
    <n v="1795463"/>
    <x v="0"/>
    <x v="0"/>
    <s v=""/>
    <s v=""/>
    <s v=""/>
    <s v=""/>
    <x v="0"/>
  </r>
  <r>
    <n v="11368"/>
    <x v="2"/>
    <n v="0.2"/>
    <s v="No"/>
    <s v="No"/>
    <m/>
    <x v="1"/>
    <x v="0"/>
    <x v="0"/>
    <d v="2006-01-01T00:00:00"/>
    <n v="20"/>
    <x v="4"/>
    <d v="2006-01-01T00:00:00"/>
    <n v="20"/>
    <s v="&gt;20 años"/>
    <d v="1995-01-01T00:00:00"/>
    <n v="31"/>
    <x v="0"/>
    <x v="1"/>
    <m/>
    <m/>
    <n v="1"/>
    <m/>
    <n v="1"/>
    <m/>
    <n v="1"/>
    <m/>
    <m/>
    <m/>
    <m/>
    <m/>
    <m/>
    <m/>
    <m/>
    <m/>
    <m/>
    <m/>
    <m/>
    <m/>
    <m/>
    <m/>
    <m/>
    <m/>
    <m/>
    <m/>
    <m/>
    <m/>
    <m/>
    <m/>
    <m/>
    <m/>
    <m/>
    <m/>
    <m/>
    <m/>
    <m/>
    <m/>
    <m/>
    <m/>
    <m/>
    <m/>
    <m/>
    <m/>
    <m/>
    <m/>
    <m/>
    <m/>
    <m/>
    <m/>
    <n v="3"/>
    <x v="0"/>
    <s v="Activo"/>
    <s v="Pequeño"/>
    <s v="Asesor de clientes empresariales"/>
    <s v="No"/>
    <s v=""/>
    <s v=""/>
    <n v="1256166"/>
    <m/>
    <n v="1256166"/>
    <x v="0"/>
    <x v="0"/>
    <s v=""/>
    <s v=""/>
    <s v=""/>
    <s v=""/>
    <x v="0"/>
  </r>
  <r>
    <n v="11369"/>
    <x v="0"/>
    <n v="0.3"/>
    <s v="Si"/>
    <s v="Si"/>
    <n v="0.15"/>
    <x v="1"/>
    <x v="0"/>
    <x v="2"/>
    <d v="2005-01-01T00:00:00"/>
    <n v="21"/>
    <x v="4"/>
    <d v="2005-01-01T00:00:00"/>
    <n v="21"/>
    <s v="&gt;20 años"/>
    <d v="1990-01-01T00:00:00"/>
    <n v="36"/>
    <x v="1"/>
    <x v="10"/>
    <m/>
    <n v="1"/>
    <n v="1"/>
    <n v="1"/>
    <n v="1"/>
    <m/>
    <m/>
    <m/>
    <m/>
    <m/>
    <m/>
    <m/>
    <m/>
    <m/>
    <m/>
    <m/>
    <m/>
    <m/>
    <m/>
    <m/>
    <m/>
    <m/>
    <m/>
    <m/>
    <m/>
    <m/>
    <m/>
    <m/>
    <m/>
    <m/>
    <m/>
    <m/>
    <m/>
    <m/>
    <m/>
    <m/>
    <m/>
    <m/>
    <m/>
    <m/>
    <m/>
    <m/>
    <m/>
    <m/>
    <m/>
    <m/>
    <m/>
    <m/>
    <m/>
    <m/>
    <n v="4"/>
    <x v="0"/>
    <s v="Activo"/>
    <s v="Muy pequeño"/>
    <s v="Unidad muy pequeña"/>
    <s v="No"/>
    <s v=""/>
    <s v=""/>
    <n v="1307778"/>
    <m/>
    <n v="1307778"/>
    <x v="0"/>
    <x v="0"/>
    <s v=""/>
    <s v=""/>
    <s v=""/>
    <s v=""/>
    <x v="0"/>
  </r>
  <r>
    <n v="11370"/>
    <x v="0"/>
    <n v="0.4"/>
    <s v="No"/>
    <s v="Si"/>
    <n v="0.3"/>
    <x v="1"/>
    <x v="0"/>
    <x v="0"/>
    <d v="2004-01-01T00:00:00"/>
    <n v="22"/>
    <x v="4"/>
    <d v="2004-01-01T00:00:00"/>
    <n v="22"/>
    <s v="&gt;20 años"/>
    <d v="1985-01-01T00:00:00"/>
    <n v="41"/>
    <x v="1"/>
    <x v="0"/>
    <m/>
    <m/>
    <n v="1"/>
    <m/>
    <n v="1"/>
    <m/>
    <n v="1"/>
    <m/>
    <m/>
    <m/>
    <m/>
    <m/>
    <m/>
    <m/>
    <m/>
    <m/>
    <m/>
    <m/>
    <m/>
    <m/>
    <m/>
    <m/>
    <m/>
    <m/>
    <m/>
    <m/>
    <m/>
    <m/>
    <m/>
    <m/>
    <m/>
    <m/>
    <m/>
    <m/>
    <m/>
    <m/>
    <m/>
    <m/>
    <m/>
    <m/>
    <m/>
    <m/>
    <m/>
    <m/>
    <m/>
    <m/>
    <m/>
    <m/>
    <m/>
    <m/>
    <n v="3"/>
    <x v="0"/>
    <s v="Activo"/>
    <s v="Mediano"/>
    <s v="Asesor de clientes empresariales"/>
    <s v="No"/>
    <s v=""/>
    <s v=""/>
    <n v="1609956"/>
    <m/>
    <n v="1609956"/>
    <x v="0"/>
    <x v="0"/>
    <s v=""/>
    <s v=""/>
    <s v=""/>
    <s v=""/>
    <x v="0"/>
  </r>
  <r>
    <n v="11371"/>
    <x v="0"/>
    <n v="0.5"/>
    <s v="Si"/>
    <s v="No"/>
    <m/>
    <x v="0"/>
    <x v="0"/>
    <x v="0"/>
    <d v="2003-01-01T00:00:00"/>
    <n v="23"/>
    <x v="4"/>
    <d v="2003-01-01T00:00:00"/>
    <n v="23"/>
    <s v="&gt;20 años"/>
    <d v="1980-01-01T00:00:00"/>
    <n v="46"/>
    <x v="2"/>
    <x v="2"/>
    <m/>
    <n v="1"/>
    <m/>
    <n v="1"/>
    <m/>
    <n v="1"/>
    <m/>
    <m/>
    <m/>
    <m/>
    <m/>
    <m/>
    <m/>
    <m/>
    <m/>
    <m/>
    <m/>
    <m/>
    <m/>
    <m/>
    <m/>
    <m/>
    <m/>
    <m/>
    <m/>
    <m/>
    <m/>
    <m/>
    <m/>
    <m/>
    <m/>
    <m/>
    <m/>
    <m/>
    <m/>
    <m/>
    <m/>
    <m/>
    <m/>
    <m/>
    <m/>
    <m/>
    <m/>
    <m/>
    <m/>
    <m/>
    <m/>
    <m/>
    <m/>
    <m/>
    <n v="3"/>
    <x v="0"/>
    <s v="Activo"/>
    <s v="Pequeño"/>
    <s v="Asesor de clientes empresariales"/>
    <s v="No"/>
    <s v=""/>
    <s v=""/>
    <n v="1166581"/>
    <m/>
    <n v="1166581"/>
    <x v="0"/>
    <x v="0"/>
    <s v=""/>
    <s v=""/>
    <s v=""/>
    <s v=""/>
    <x v="0"/>
  </r>
  <r>
    <n v="11372"/>
    <x v="0"/>
    <n v="0.6"/>
    <s v="No"/>
    <s v="No"/>
    <m/>
    <x v="0"/>
    <x v="0"/>
    <x v="2"/>
    <d v="2002-01-01T00:00:00"/>
    <n v="24"/>
    <x v="4"/>
    <d v="2002-01-01T00:00:00"/>
    <n v="24"/>
    <s v="&gt;20 años"/>
    <d v="1975-01-01T00:00:00"/>
    <n v="51"/>
    <x v="2"/>
    <x v="3"/>
    <n v="1"/>
    <m/>
    <n v="1"/>
    <m/>
    <n v="1"/>
    <m/>
    <n v="1"/>
    <m/>
    <m/>
    <m/>
    <m/>
    <m/>
    <m/>
    <m/>
    <m/>
    <m/>
    <m/>
    <m/>
    <m/>
    <m/>
    <m/>
    <m/>
    <m/>
    <m/>
    <m/>
    <m/>
    <m/>
    <m/>
    <m/>
    <m/>
    <m/>
    <m/>
    <m/>
    <m/>
    <m/>
    <m/>
    <m/>
    <m/>
    <m/>
    <m/>
    <m/>
    <m/>
    <m/>
    <m/>
    <m/>
    <m/>
    <m/>
    <m/>
    <m/>
    <m/>
    <n v="4"/>
    <x v="1"/>
    <s v="Activo"/>
    <s v="Muy pequeño"/>
    <s v="Unidad muy pequeña"/>
    <s v="No"/>
    <n v="1365335"/>
    <s v="750k-5 mil"/>
    <n v="822838"/>
    <m/>
    <n v="822838"/>
    <x v="1"/>
    <x v="1"/>
    <n v="10"/>
    <n v="136533.5"/>
    <n v="1.6592998864904149"/>
    <s v="1-5x"/>
    <x v="1"/>
  </r>
  <r>
    <n v="11373"/>
    <x v="6"/>
    <n v="0.7"/>
    <s v="Si"/>
    <s v="Si"/>
    <n v="0.4"/>
    <x v="0"/>
    <x v="1"/>
    <x v="3"/>
    <d v="2001-01-01T00:00:00"/>
    <n v="25"/>
    <x v="4"/>
    <d v="2001-01-01T00:00:00"/>
    <n v="25"/>
    <s v="&gt;20 años"/>
    <d v="1970-01-01T00:00:00"/>
    <n v="56"/>
    <x v="3"/>
    <x v="7"/>
    <n v="1"/>
    <n v="1"/>
    <n v="1"/>
    <n v="1"/>
    <n v="1"/>
    <n v="1"/>
    <n v="1"/>
    <m/>
    <m/>
    <m/>
    <m/>
    <m/>
    <m/>
    <m/>
    <m/>
    <m/>
    <m/>
    <m/>
    <m/>
    <m/>
    <m/>
    <m/>
    <m/>
    <m/>
    <m/>
    <m/>
    <m/>
    <m/>
    <m/>
    <m/>
    <m/>
    <m/>
    <m/>
    <m/>
    <m/>
    <m/>
    <m/>
    <m/>
    <m/>
    <m/>
    <m/>
    <m/>
    <m/>
    <m/>
    <m/>
    <m/>
    <m/>
    <m/>
    <m/>
    <m/>
    <n v="7"/>
    <x v="1"/>
    <s v="Activo"/>
    <s v="Mediano"/>
    <s v="Asesor de clientes empresariales"/>
    <s v="No"/>
    <n v="387049"/>
    <s v="250k-750k"/>
    <n v="1217076"/>
    <m/>
    <n v="1217076"/>
    <x v="2"/>
    <x v="2"/>
    <n v="9"/>
    <n v="43005.444444444445"/>
    <n v="0.31801547315040307"/>
    <s v="1x"/>
    <x v="1"/>
  </r>
  <r>
    <n v="11374"/>
    <x v="4"/>
    <n v="0.8"/>
    <s v="No"/>
    <s v="Si"/>
    <n v="0.75"/>
    <x v="0"/>
    <x v="0"/>
    <x v="0"/>
    <d v="2000-01-01T00:00:00"/>
    <n v="26"/>
    <x v="4"/>
    <d v="2000-01-01T00:00:00"/>
    <n v="26"/>
    <s v="&gt;20 años"/>
    <d v="1965-01-01T00:00:00"/>
    <n v="61"/>
    <x v="3"/>
    <x v="0"/>
    <m/>
    <m/>
    <n v="1"/>
    <m/>
    <n v="1"/>
    <m/>
    <n v="1"/>
    <m/>
    <m/>
    <m/>
    <m/>
    <m/>
    <m/>
    <m/>
    <m/>
    <m/>
    <m/>
    <m/>
    <m/>
    <m/>
    <m/>
    <m/>
    <m/>
    <m/>
    <m/>
    <m/>
    <m/>
    <m/>
    <m/>
    <m/>
    <m/>
    <m/>
    <m/>
    <m/>
    <m/>
    <m/>
    <m/>
    <m/>
    <m/>
    <m/>
    <m/>
    <m/>
    <m/>
    <m/>
    <m/>
    <m/>
    <m/>
    <m/>
    <m/>
    <m/>
    <n v="3"/>
    <x v="0"/>
    <s v="Activo"/>
    <s v="Mediano"/>
    <s v="Asesor de clientes empresariales"/>
    <s v="No"/>
    <s v=""/>
    <s v=""/>
    <n v="401947"/>
    <m/>
    <n v="401947"/>
    <x v="0"/>
    <x v="0"/>
    <s v=""/>
    <s v=""/>
    <s v=""/>
    <s v=""/>
    <x v="0"/>
  </r>
  <r>
    <n v="11375"/>
    <x v="0"/>
    <n v="0.75"/>
    <s v="Si"/>
    <s v="No"/>
    <m/>
    <x v="0"/>
    <x v="0"/>
    <x v="0"/>
    <d v="1999-01-01T00:00:00"/>
    <n v="27"/>
    <x v="4"/>
    <d v="1999-01-01T00:00:00"/>
    <n v="27"/>
    <s v="&gt;20 años"/>
    <d v="2000-01-01T00:00:00"/>
    <n v="26"/>
    <x v="0"/>
    <x v="2"/>
    <m/>
    <n v="1"/>
    <n v="1"/>
    <n v="1"/>
    <n v="1"/>
    <m/>
    <m/>
    <m/>
    <m/>
    <m/>
    <m/>
    <m/>
    <m/>
    <m/>
    <m/>
    <m/>
    <m/>
    <m/>
    <m/>
    <m/>
    <m/>
    <m/>
    <m/>
    <m/>
    <m/>
    <m/>
    <m/>
    <m/>
    <m/>
    <m/>
    <m/>
    <m/>
    <m/>
    <m/>
    <m/>
    <m/>
    <m/>
    <m/>
    <m/>
    <m/>
    <m/>
    <m/>
    <m/>
    <m/>
    <m/>
    <m/>
    <m/>
    <m/>
    <m/>
    <m/>
    <n v="4"/>
    <x v="0"/>
    <s v="Activo"/>
    <s v="Mediano"/>
    <s v="Sucursal en línea"/>
    <s v="No"/>
    <s v=""/>
    <s v=""/>
    <n v="1194525"/>
    <m/>
    <n v="1194525"/>
    <x v="0"/>
    <x v="0"/>
    <s v=""/>
    <s v=""/>
    <s v=""/>
    <s v=""/>
    <x v="0"/>
  </r>
  <r>
    <n v="11376"/>
    <x v="0"/>
    <n v="1"/>
    <s v="No"/>
    <s v="No"/>
    <m/>
    <x v="0"/>
    <x v="0"/>
    <x v="0"/>
    <d v="2025-01-01T00:00:00"/>
    <n v="1"/>
    <x v="0"/>
    <d v="2025-01-01T00:00:00"/>
    <n v="1"/>
    <s v="1-3 años"/>
    <d v="1995-01-01T00:00:00"/>
    <n v="31"/>
    <x v="0"/>
    <x v="0"/>
    <m/>
    <m/>
    <n v="1"/>
    <m/>
    <n v="1"/>
    <m/>
    <n v="1"/>
    <m/>
    <m/>
    <m/>
    <m/>
    <m/>
    <m/>
    <m/>
    <m/>
    <m/>
    <m/>
    <m/>
    <m/>
    <m/>
    <m/>
    <m/>
    <m/>
    <m/>
    <m/>
    <m/>
    <m/>
    <m/>
    <m/>
    <m/>
    <m/>
    <m/>
    <m/>
    <m/>
    <m/>
    <m/>
    <m/>
    <m/>
    <m/>
    <m/>
    <m/>
    <m/>
    <m/>
    <m/>
    <m/>
    <m/>
    <m/>
    <m/>
    <m/>
    <m/>
    <n v="3"/>
    <x v="0"/>
    <s v="Activo"/>
    <s v="Mediano"/>
    <s v="Asesor de clientes empresariales"/>
    <s v="No"/>
    <s v=""/>
    <s v=""/>
    <n v="1973931"/>
    <m/>
    <n v="1973931"/>
    <x v="0"/>
    <x v="0"/>
    <s v=""/>
    <s v=""/>
    <s v=""/>
    <s v=""/>
    <x v="0"/>
  </r>
  <r>
    <n v="11377"/>
    <x v="0"/>
    <n v="0"/>
    <s v="Si"/>
    <s v="Si"/>
    <n v="0.15"/>
    <x v="1"/>
    <x v="2"/>
    <x v="2"/>
    <d v="2025-01-01T00:00:00"/>
    <n v="1"/>
    <x v="0"/>
    <d v="2025-01-01T00:00:00"/>
    <n v="1"/>
    <s v="1-3 años"/>
    <d v="1990-01-01T00:00:00"/>
    <n v="36"/>
    <x v="1"/>
    <x v="10"/>
    <n v="1"/>
    <n v="1"/>
    <m/>
    <n v="1"/>
    <m/>
    <n v="1"/>
    <m/>
    <m/>
    <m/>
    <m/>
    <m/>
    <m/>
    <m/>
    <m/>
    <m/>
    <m/>
    <m/>
    <m/>
    <m/>
    <m/>
    <m/>
    <m/>
    <m/>
    <m/>
    <m/>
    <m/>
    <m/>
    <m/>
    <m/>
    <m/>
    <m/>
    <m/>
    <m/>
    <m/>
    <m/>
    <m/>
    <m/>
    <m/>
    <m/>
    <m/>
    <m/>
    <m/>
    <m/>
    <m/>
    <m/>
    <m/>
    <m/>
    <m/>
    <m/>
    <m/>
    <n v="4"/>
    <x v="1"/>
    <s v="Activo"/>
    <s v="Pequeño"/>
    <s v="Asesor de clientes empresariales"/>
    <s v="No"/>
    <n v="4829643"/>
    <s v="750k-5 mil"/>
    <n v="1997434"/>
    <m/>
    <n v="1997434"/>
    <x v="2"/>
    <x v="2"/>
    <n v="7"/>
    <n v="689949"/>
    <n v="2.4179236961020991"/>
    <s v="1-5x"/>
    <x v="1"/>
  </r>
  <r>
    <n v="11378"/>
    <x v="12"/>
    <n v="0.4"/>
    <s v="No"/>
    <s v="Si"/>
    <n v="0.5"/>
    <x v="1"/>
    <x v="1"/>
    <x v="1"/>
    <d v="2024-06-30T00:00:00"/>
    <n v="2"/>
    <x v="0"/>
    <d v="2024-06-30T00:00:00"/>
    <n v="2"/>
    <s v="1-3 años"/>
    <d v="1985-01-01T00:00:00"/>
    <n v="41"/>
    <x v="1"/>
    <x v="1"/>
    <n v="1"/>
    <m/>
    <n v="1"/>
    <m/>
    <n v="1"/>
    <m/>
    <n v="1"/>
    <m/>
    <m/>
    <m/>
    <m/>
    <m/>
    <m/>
    <m/>
    <m/>
    <m/>
    <m/>
    <m/>
    <m/>
    <m/>
    <m/>
    <m/>
    <m/>
    <m/>
    <m/>
    <m/>
    <m/>
    <m/>
    <m/>
    <m/>
    <m/>
    <m/>
    <m/>
    <m/>
    <m/>
    <m/>
    <m/>
    <m/>
    <m/>
    <m/>
    <m/>
    <m/>
    <m/>
    <m/>
    <m/>
    <m/>
    <m/>
    <m/>
    <m/>
    <m/>
    <n v="4"/>
    <x v="1"/>
    <s v="Activo"/>
    <s v="Pequeño"/>
    <s v="Asesor de clientes empresariales"/>
    <s v="No"/>
    <n v="1459270"/>
    <s v="750k-5 mil"/>
    <n v="472843"/>
    <m/>
    <n v="472843"/>
    <x v="2"/>
    <x v="1"/>
    <n v="8"/>
    <n v="182408.75"/>
    <n v="3.0861617915460311"/>
    <s v="1-5x"/>
    <x v="1"/>
  </r>
  <r>
    <n v="11379"/>
    <x v="4"/>
    <n v="0.15"/>
    <s v="Si"/>
    <s v="No"/>
    <m/>
    <x v="1"/>
    <x v="0"/>
    <x v="2"/>
    <d v="2024-01-01T00:00:00"/>
    <n v="2"/>
    <x v="0"/>
    <d v="2024-01-01T00:00:00"/>
    <n v="2"/>
    <s v="1-3 años"/>
    <d v="1980-01-01T00:00:00"/>
    <n v="46"/>
    <x v="2"/>
    <x v="7"/>
    <m/>
    <n v="1"/>
    <n v="1"/>
    <n v="1"/>
    <n v="1"/>
    <n v="1"/>
    <n v="1"/>
    <m/>
    <m/>
    <m/>
    <m/>
    <m/>
    <m/>
    <m/>
    <m/>
    <m/>
    <m/>
    <m/>
    <m/>
    <m/>
    <m/>
    <m/>
    <m/>
    <m/>
    <m/>
    <m/>
    <m/>
    <m/>
    <m/>
    <m/>
    <m/>
    <m/>
    <m/>
    <m/>
    <m/>
    <m/>
    <m/>
    <m/>
    <m/>
    <m/>
    <m/>
    <m/>
    <m/>
    <m/>
    <m/>
    <m/>
    <m/>
    <m/>
    <m/>
    <m/>
    <n v="6"/>
    <x v="0"/>
    <s v="Activo"/>
    <s v="Muy pequeño"/>
    <s v="Unidad muy pequeña"/>
    <s v="No"/>
    <s v=""/>
    <s v=""/>
    <n v="91471"/>
    <m/>
    <n v="91471"/>
    <x v="0"/>
    <x v="0"/>
    <s v=""/>
    <s v=""/>
    <s v=""/>
    <s v=""/>
    <x v="0"/>
  </r>
  <r>
    <n v="11380"/>
    <x v="13"/>
    <n v="0.2"/>
    <s v="No"/>
    <s v="No"/>
    <m/>
    <x v="1"/>
    <x v="1"/>
    <x v="0"/>
    <d v="2023-06-30T00:00:00"/>
    <n v="3"/>
    <x v="1"/>
    <d v="2023-06-30T00:00:00"/>
    <n v="3"/>
    <s v="3-5 años"/>
    <d v="1975-01-01T00:00:00"/>
    <n v="51"/>
    <x v="2"/>
    <x v="1"/>
    <n v="1"/>
    <m/>
    <n v="1"/>
    <m/>
    <n v="1"/>
    <m/>
    <n v="1"/>
    <m/>
    <m/>
    <m/>
    <m/>
    <m/>
    <m/>
    <m/>
    <m/>
    <m/>
    <m/>
    <m/>
    <m/>
    <m/>
    <m/>
    <m/>
    <m/>
    <m/>
    <m/>
    <m/>
    <m/>
    <m/>
    <m/>
    <m/>
    <m/>
    <m/>
    <m/>
    <m/>
    <m/>
    <m/>
    <m/>
    <m/>
    <m/>
    <m/>
    <m/>
    <m/>
    <m/>
    <m/>
    <m/>
    <m/>
    <m/>
    <m/>
    <m/>
    <m/>
    <n v="4"/>
    <x v="1"/>
    <s v="Activo"/>
    <s v="Pequeño"/>
    <s v="PQMU"/>
    <s v="No"/>
    <n v="448083"/>
    <s v="250k-750k"/>
    <n v="349242"/>
    <m/>
    <n v="349242"/>
    <x v="1"/>
    <x v="1"/>
    <n v="4"/>
    <n v="112020.75"/>
    <n v="1.283015788479049"/>
    <s v="1-5x"/>
    <x v="3"/>
  </r>
  <r>
    <n v="11381"/>
    <x v="3"/>
    <n v="0.3"/>
    <s v="Si"/>
    <s v="Si"/>
    <n v="0.15"/>
    <x v="1"/>
    <x v="0"/>
    <x v="2"/>
    <d v="2023-01-01T00:00:00"/>
    <n v="3"/>
    <x v="1"/>
    <d v="2023-01-01T00:00:00"/>
    <n v="3"/>
    <s v="3-5 años"/>
    <d v="1970-01-01T00:00:00"/>
    <n v="56"/>
    <x v="3"/>
    <x v="7"/>
    <m/>
    <n v="1"/>
    <n v="1"/>
    <n v="1"/>
    <n v="1"/>
    <m/>
    <m/>
    <m/>
    <m/>
    <m/>
    <m/>
    <m/>
    <m/>
    <m/>
    <m/>
    <m/>
    <m/>
    <m/>
    <m/>
    <m/>
    <m/>
    <m/>
    <m/>
    <m/>
    <m/>
    <m/>
    <m/>
    <m/>
    <m/>
    <m/>
    <m/>
    <m/>
    <m/>
    <m/>
    <m/>
    <m/>
    <m/>
    <m/>
    <m/>
    <m/>
    <m/>
    <m/>
    <m/>
    <m/>
    <m/>
    <m/>
    <m/>
    <m/>
    <m/>
    <m/>
    <n v="4"/>
    <x v="0"/>
    <s v="Activo"/>
    <s v="Muy pequeño"/>
    <s v="Unidad muy pequeña"/>
    <s v="No"/>
    <s v=""/>
    <s v=""/>
    <n v="1107478"/>
    <m/>
    <n v="1107478"/>
    <x v="0"/>
    <x v="0"/>
    <s v=""/>
    <s v=""/>
    <s v=""/>
    <s v=""/>
    <x v="0"/>
  </r>
  <r>
    <n v="11382"/>
    <x v="0"/>
    <n v="0.4"/>
    <s v="No"/>
    <s v="Si"/>
    <n v="0.3"/>
    <x v="1"/>
    <x v="0"/>
    <x v="2"/>
    <d v="2022-06-30T00:00:00"/>
    <n v="4"/>
    <x v="1"/>
    <d v="2022-06-30T00:00:00"/>
    <n v="4"/>
    <s v="3-5 años"/>
    <d v="1965-01-01T00:00:00"/>
    <n v="61"/>
    <x v="3"/>
    <x v="17"/>
    <m/>
    <m/>
    <n v="1"/>
    <m/>
    <n v="1"/>
    <m/>
    <n v="1"/>
    <m/>
    <m/>
    <m/>
    <m/>
    <m/>
    <m/>
    <m/>
    <m/>
    <m/>
    <m/>
    <m/>
    <m/>
    <m/>
    <m/>
    <m/>
    <m/>
    <m/>
    <m/>
    <m/>
    <m/>
    <m/>
    <m/>
    <m/>
    <m/>
    <m/>
    <m/>
    <m/>
    <m/>
    <m/>
    <m/>
    <m/>
    <m/>
    <m/>
    <m/>
    <m/>
    <m/>
    <m/>
    <m/>
    <m/>
    <m/>
    <m/>
    <m/>
    <m/>
    <n v="3"/>
    <x v="0"/>
    <s v="Activo"/>
    <s v="Muy pequeño"/>
    <s v="Unidad muy pequeña"/>
    <s v="No"/>
    <s v=""/>
    <s v=""/>
    <n v="656594"/>
    <m/>
    <n v="656594"/>
    <x v="0"/>
    <x v="0"/>
    <s v=""/>
    <s v=""/>
    <s v=""/>
    <s v=""/>
    <x v="0"/>
  </r>
  <r>
    <n v="11383"/>
    <x v="0"/>
    <n v="0.5"/>
    <s v="Si"/>
    <s v="No"/>
    <m/>
    <x v="0"/>
    <x v="2"/>
    <x v="3"/>
    <d v="2022-01-01T00:00:00"/>
    <n v="4"/>
    <x v="1"/>
    <d v="2022-01-01T00:00:00"/>
    <n v="4"/>
    <s v="3-5 años"/>
    <d v="2000-01-01T00:00:00"/>
    <n v="26"/>
    <x v="0"/>
    <x v="4"/>
    <n v="1"/>
    <n v="1"/>
    <m/>
    <n v="1"/>
    <m/>
    <n v="1"/>
    <m/>
    <m/>
    <m/>
    <m/>
    <m/>
    <m/>
    <m/>
    <m/>
    <m/>
    <m/>
    <m/>
    <m/>
    <m/>
    <m/>
    <m/>
    <m/>
    <m/>
    <m/>
    <m/>
    <m/>
    <m/>
    <m/>
    <m/>
    <m/>
    <m/>
    <m/>
    <m/>
    <m/>
    <m/>
    <m/>
    <m/>
    <m/>
    <m/>
    <m/>
    <m/>
    <m/>
    <m/>
    <m/>
    <m/>
    <m/>
    <m/>
    <m/>
    <m/>
    <m/>
    <n v="4"/>
    <x v="1"/>
    <s v="Activo"/>
    <s v="Pequeño"/>
    <s v="Asesor de clientes empresariales"/>
    <s v="No"/>
    <n v="4557311"/>
    <s v="750k-5 mil"/>
    <n v="1598163"/>
    <m/>
    <n v="1598163"/>
    <x v="1"/>
    <x v="2"/>
    <n v="7"/>
    <n v="651044.42857142852"/>
    <n v="2.8515933606271702"/>
    <s v="1-5x"/>
    <x v="1"/>
  </r>
  <r>
    <n v="11384"/>
    <x v="0"/>
    <n v="0.6"/>
    <s v="No"/>
    <s v="No"/>
    <m/>
    <x v="0"/>
    <x v="1"/>
    <x v="2"/>
    <d v="2021-06-30T00:00:00"/>
    <n v="5"/>
    <x v="2"/>
    <d v="2021-06-30T00:00:00"/>
    <n v="5"/>
    <s v="5-10 años"/>
    <d v="1995-01-01T00:00:00"/>
    <n v="31"/>
    <x v="0"/>
    <x v="2"/>
    <n v="1"/>
    <m/>
    <n v="1"/>
    <m/>
    <n v="1"/>
    <m/>
    <n v="1"/>
    <m/>
    <m/>
    <m/>
    <m/>
    <m/>
    <m/>
    <m/>
    <m/>
    <m/>
    <m/>
    <m/>
    <m/>
    <m/>
    <m/>
    <m/>
    <m/>
    <m/>
    <m/>
    <m/>
    <m/>
    <m/>
    <m/>
    <m/>
    <m/>
    <m/>
    <m/>
    <m/>
    <m/>
    <m/>
    <m/>
    <m/>
    <m/>
    <m/>
    <m/>
    <m/>
    <m/>
    <m/>
    <m/>
    <m/>
    <m/>
    <m/>
    <m/>
    <m/>
    <n v="4"/>
    <x v="1"/>
    <s v="Activo"/>
    <s v="Pequeño"/>
    <s v="Asesor de clientes empresariales"/>
    <s v="No"/>
    <n v="2239208"/>
    <s v="750k-5 mil"/>
    <n v="1035040"/>
    <m/>
    <n v="1035040"/>
    <x v="1"/>
    <x v="1"/>
    <n v="10"/>
    <n v="223920.8"/>
    <n v="2.1634023805843254"/>
    <s v="1-5x"/>
    <x v="0"/>
  </r>
  <r>
    <n v="11385"/>
    <x v="3"/>
    <n v="0.7"/>
    <s v="Si"/>
    <s v="Si"/>
    <n v="0.4"/>
    <x v="0"/>
    <x v="2"/>
    <x v="2"/>
    <d v="2021-01-01T00:00:00"/>
    <n v="5"/>
    <x v="2"/>
    <d v="2021-01-01T00:00:00"/>
    <n v="5"/>
    <s v="5-10 años"/>
    <d v="1990-01-01T00:00:00"/>
    <n v="36"/>
    <x v="1"/>
    <x v="7"/>
    <n v="1"/>
    <n v="1"/>
    <n v="1"/>
    <n v="1"/>
    <n v="1"/>
    <n v="1"/>
    <n v="1"/>
    <m/>
    <m/>
    <m/>
    <m/>
    <m/>
    <m/>
    <m/>
    <m/>
    <m/>
    <m/>
    <m/>
    <m/>
    <m/>
    <m/>
    <m/>
    <m/>
    <m/>
    <m/>
    <m/>
    <m/>
    <m/>
    <m/>
    <m/>
    <m/>
    <m/>
    <m/>
    <m/>
    <m/>
    <m/>
    <m/>
    <m/>
    <m/>
    <m/>
    <m/>
    <m/>
    <m/>
    <m/>
    <m/>
    <m/>
    <m/>
    <m/>
    <m/>
    <m/>
    <n v="7"/>
    <x v="1"/>
    <s v="Activo"/>
    <s v="Muy pequeño"/>
    <s v="Unidad muy pequeña"/>
    <s v="No"/>
    <n v="2839182"/>
    <s v="750k-5 mil"/>
    <n v="164657"/>
    <m/>
    <n v="164657"/>
    <x v="2"/>
    <x v="2"/>
    <n v="10"/>
    <n v="283918.2"/>
    <n v="17.243008192788647"/>
    <s v="10-20x"/>
    <x v="1"/>
  </r>
  <r>
    <n v="11386"/>
    <x v="15"/>
    <n v="0.8"/>
    <s v="No"/>
    <s v="Si"/>
    <n v="0.75"/>
    <x v="0"/>
    <x v="2"/>
    <x v="3"/>
    <d v="2020-06-30T00:00:00"/>
    <n v="6"/>
    <x v="2"/>
    <d v="2020-06-30T00:00:00"/>
    <n v="6"/>
    <s v="5-10 años"/>
    <d v="1985-01-01T00:00:00"/>
    <n v="41"/>
    <x v="1"/>
    <x v="0"/>
    <n v="1"/>
    <m/>
    <n v="1"/>
    <m/>
    <n v="1"/>
    <m/>
    <n v="1"/>
    <m/>
    <m/>
    <m/>
    <m/>
    <m/>
    <m/>
    <m/>
    <m/>
    <m/>
    <m/>
    <m/>
    <m/>
    <m/>
    <m/>
    <m/>
    <m/>
    <m/>
    <m/>
    <m/>
    <m/>
    <m/>
    <m/>
    <m/>
    <m/>
    <m/>
    <m/>
    <m/>
    <m/>
    <m/>
    <m/>
    <m/>
    <m/>
    <m/>
    <m/>
    <m/>
    <m/>
    <m/>
    <m/>
    <m/>
    <m/>
    <m/>
    <m/>
    <m/>
    <n v="4"/>
    <x v="1"/>
    <s v="Activo"/>
    <s v="Pequeño"/>
    <s v="Asesor de clientes empresariales"/>
    <s v="No"/>
    <n v="1036671"/>
    <s v="750k-5 mil"/>
    <n v="922866"/>
    <m/>
    <n v="922866"/>
    <x v="2"/>
    <x v="1"/>
    <n v="1"/>
    <n v="1036671"/>
    <n v="1.1233169279180293"/>
    <s v="1-5x"/>
    <x v="1"/>
  </r>
  <r>
    <n v="11387"/>
    <x v="7"/>
    <n v="0.75"/>
    <s v="Si"/>
    <s v="No"/>
    <m/>
    <x v="0"/>
    <x v="0"/>
    <x v="0"/>
    <d v="2020-01-01T00:00:00"/>
    <n v="6"/>
    <x v="2"/>
    <d v="2020-01-01T00:00:00"/>
    <n v="6"/>
    <s v="5-10 años"/>
    <d v="1980-01-01T00:00:00"/>
    <n v="46"/>
    <x v="2"/>
    <x v="0"/>
    <m/>
    <n v="1"/>
    <n v="1"/>
    <n v="1"/>
    <n v="1"/>
    <m/>
    <m/>
    <m/>
    <m/>
    <m/>
    <m/>
    <m/>
    <m/>
    <m/>
    <m/>
    <m/>
    <m/>
    <m/>
    <m/>
    <m/>
    <m/>
    <m/>
    <m/>
    <m/>
    <m/>
    <m/>
    <m/>
    <m/>
    <m/>
    <m/>
    <m/>
    <m/>
    <m/>
    <m/>
    <m/>
    <m/>
    <m/>
    <m/>
    <m/>
    <m/>
    <m/>
    <m/>
    <m/>
    <m/>
    <m/>
    <m/>
    <m/>
    <m/>
    <m/>
    <m/>
    <n v="4"/>
    <x v="0"/>
    <s v="Activo"/>
    <s v="Pequeño"/>
    <s v="Asesor de clientes empresariales"/>
    <s v="No"/>
    <s v=""/>
    <s v=""/>
    <n v="1811295"/>
    <m/>
    <n v="1811295"/>
    <x v="0"/>
    <x v="0"/>
    <s v=""/>
    <s v=""/>
    <s v=""/>
    <s v=""/>
    <x v="0"/>
  </r>
  <r>
    <n v="11388"/>
    <x v="0"/>
    <n v="1"/>
    <s v="No"/>
    <s v="No"/>
    <m/>
    <x v="0"/>
    <x v="1"/>
    <x v="2"/>
    <d v="2019-06-30T00:00:00"/>
    <n v="7"/>
    <x v="2"/>
    <d v="2019-06-30T00:00:00"/>
    <n v="7"/>
    <s v="5-10 años"/>
    <d v="1975-01-01T00:00:00"/>
    <n v="51"/>
    <x v="2"/>
    <x v="3"/>
    <n v="1"/>
    <m/>
    <n v="1"/>
    <m/>
    <n v="1"/>
    <m/>
    <n v="1"/>
    <m/>
    <m/>
    <m/>
    <m/>
    <m/>
    <m/>
    <m/>
    <m/>
    <m/>
    <m/>
    <m/>
    <m/>
    <m/>
    <m/>
    <m/>
    <m/>
    <m/>
    <m/>
    <m/>
    <m/>
    <m/>
    <m/>
    <m/>
    <m/>
    <m/>
    <m/>
    <m/>
    <m/>
    <m/>
    <m/>
    <m/>
    <m/>
    <m/>
    <m/>
    <m/>
    <m/>
    <m/>
    <m/>
    <m/>
    <m/>
    <m/>
    <m/>
    <m/>
    <n v="4"/>
    <x v="1"/>
    <s v="Activo"/>
    <s v="Pequeño"/>
    <s v="Asesor de clientes empresariales"/>
    <s v="No"/>
    <n v="1625722"/>
    <s v="750k-5 mil"/>
    <n v="539078"/>
    <m/>
    <n v="539078"/>
    <x v="1"/>
    <x v="1"/>
    <n v="4"/>
    <n v="406430.5"/>
    <n v="3.015745402335098"/>
    <s v="1-5x"/>
    <x v="1"/>
  </r>
  <r>
    <n v="11389"/>
    <x v="0"/>
    <n v="0"/>
    <s v="Si"/>
    <s v="Si"/>
    <n v="0.15"/>
    <x v="1"/>
    <x v="0"/>
    <x v="0"/>
    <d v="2019-01-01T00:00:00"/>
    <n v="7"/>
    <x v="2"/>
    <d v="2019-01-01T00:00:00"/>
    <n v="7"/>
    <s v="5-10 años"/>
    <d v="1970-01-01T00:00:00"/>
    <n v="56"/>
    <x v="3"/>
    <x v="14"/>
    <m/>
    <n v="1"/>
    <m/>
    <n v="1"/>
    <m/>
    <n v="1"/>
    <m/>
    <m/>
    <m/>
    <m/>
    <m/>
    <m/>
    <m/>
    <m/>
    <m/>
    <m/>
    <m/>
    <m/>
    <m/>
    <m/>
    <m/>
    <m/>
    <m/>
    <m/>
    <m/>
    <m/>
    <m/>
    <m/>
    <m/>
    <m/>
    <m/>
    <m/>
    <m/>
    <m/>
    <m/>
    <m/>
    <m/>
    <m/>
    <m/>
    <m/>
    <m/>
    <m/>
    <m/>
    <m/>
    <m/>
    <m/>
    <m/>
    <m/>
    <m/>
    <m/>
    <n v="3"/>
    <x v="0"/>
    <s v="Activo"/>
    <s v="Mediano"/>
    <s v="Asesor de clientes empresariales"/>
    <s v="No"/>
    <s v=""/>
    <s v=""/>
    <n v="1828896"/>
    <m/>
    <n v="1828896"/>
    <x v="0"/>
    <x v="0"/>
    <s v=""/>
    <s v=""/>
    <s v=""/>
    <s v=""/>
    <x v="0"/>
  </r>
  <r>
    <n v="11390"/>
    <x v="0"/>
    <n v="0.4"/>
    <s v="No"/>
    <s v="Si"/>
    <n v="0.5"/>
    <x v="1"/>
    <x v="2"/>
    <x v="2"/>
    <d v="2018-06-30T00:00:00"/>
    <n v="8"/>
    <x v="2"/>
    <d v="2018-06-30T00:00:00"/>
    <n v="8"/>
    <s v="5-10 años"/>
    <d v="1965-01-01T00:00:00"/>
    <n v="61"/>
    <x v="3"/>
    <x v="3"/>
    <n v="1"/>
    <m/>
    <n v="1"/>
    <m/>
    <n v="1"/>
    <m/>
    <n v="1"/>
    <m/>
    <m/>
    <m/>
    <m/>
    <m/>
    <m/>
    <m/>
    <m/>
    <m/>
    <m/>
    <m/>
    <m/>
    <m/>
    <m/>
    <m/>
    <m/>
    <m/>
    <m/>
    <m/>
    <m/>
    <m/>
    <m/>
    <m/>
    <m/>
    <m/>
    <m/>
    <m/>
    <m/>
    <m/>
    <m/>
    <m/>
    <m/>
    <m/>
    <m/>
    <m/>
    <m/>
    <m/>
    <m/>
    <m/>
    <m/>
    <m/>
    <m/>
    <m/>
    <n v="4"/>
    <x v="1"/>
    <s v="Activo"/>
    <s v="Pequeño"/>
    <s v="Asesor de clientes empresariales"/>
    <s v="No"/>
    <n v="2062250"/>
    <s v="750k-5 mil"/>
    <n v="1916303"/>
    <m/>
    <n v="1916303"/>
    <x v="2"/>
    <x v="1"/>
    <n v="10"/>
    <n v="206225"/>
    <n v="1.0761607115367455"/>
    <s v="1-5x"/>
    <x v="1"/>
  </r>
  <r>
    <n v="11391"/>
    <x v="0"/>
    <n v="0.15"/>
    <s v="Si"/>
    <s v="No"/>
    <m/>
    <x v="1"/>
    <x v="2"/>
    <x v="3"/>
    <d v="2018-01-01T00:00:00"/>
    <n v="8"/>
    <x v="2"/>
    <d v="2018-01-01T00:00:00"/>
    <n v="8"/>
    <s v="5-10 años"/>
    <d v="2000-01-01T00:00:00"/>
    <n v="26"/>
    <x v="0"/>
    <x v="0"/>
    <n v="1"/>
    <n v="1"/>
    <n v="1"/>
    <n v="1"/>
    <n v="1"/>
    <n v="1"/>
    <n v="1"/>
    <m/>
    <m/>
    <m/>
    <m/>
    <m/>
    <m/>
    <m/>
    <m/>
    <m/>
    <m/>
    <m/>
    <m/>
    <m/>
    <m/>
    <m/>
    <m/>
    <m/>
    <m/>
    <m/>
    <m/>
    <m/>
    <m/>
    <m/>
    <m/>
    <m/>
    <m/>
    <m/>
    <m/>
    <m/>
    <m/>
    <m/>
    <m/>
    <m/>
    <m/>
    <m/>
    <m/>
    <m/>
    <m/>
    <m/>
    <m/>
    <m/>
    <m/>
    <m/>
    <n v="7"/>
    <x v="1"/>
    <s v="Activo"/>
    <s v="Muy pequeño"/>
    <s v="Unidad muy pequeña"/>
    <s v="No"/>
    <n v="4936331"/>
    <s v="750k-5 mil"/>
    <n v="823224"/>
    <m/>
    <n v="823224"/>
    <x v="1"/>
    <x v="2"/>
    <n v="3"/>
    <n v="1645443.6666666667"/>
    <n v="5.9963399998056426"/>
    <s v="5-10x"/>
    <x v="1"/>
  </r>
  <r>
    <n v="11392"/>
    <x v="0"/>
    <n v="0.2"/>
    <s v="No"/>
    <s v="No"/>
    <m/>
    <x v="1"/>
    <x v="0"/>
    <x v="3"/>
    <d v="2017-06-30T00:00:00"/>
    <n v="9"/>
    <x v="2"/>
    <d v="2017-06-30T00:00:00"/>
    <n v="9"/>
    <s v="5-10 años"/>
    <d v="1995-01-01T00:00:00"/>
    <n v="31"/>
    <x v="0"/>
    <x v="7"/>
    <m/>
    <m/>
    <n v="1"/>
    <m/>
    <n v="1"/>
    <m/>
    <n v="1"/>
    <m/>
    <m/>
    <m/>
    <m/>
    <m/>
    <m/>
    <m/>
    <m/>
    <m/>
    <m/>
    <m/>
    <m/>
    <m/>
    <m/>
    <m/>
    <m/>
    <m/>
    <m/>
    <m/>
    <m/>
    <m/>
    <m/>
    <m/>
    <m/>
    <m/>
    <m/>
    <m/>
    <m/>
    <m/>
    <m/>
    <m/>
    <m/>
    <m/>
    <m/>
    <m/>
    <m/>
    <m/>
    <m/>
    <m/>
    <m/>
    <m/>
    <m/>
    <m/>
    <n v="3"/>
    <x v="0"/>
    <s v="Activo"/>
    <s v="Muy pequeño"/>
    <s v="Unidad muy pequeña"/>
    <s v="No"/>
    <s v=""/>
    <s v=""/>
    <n v="38254"/>
    <m/>
    <n v="38254"/>
    <x v="0"/>
    <x v="0"/>
    <s v=""/>
    <s v=""/>
    <s v=""/>
    <s v=""/>
    <x v="0"/>
  </r>
  <r>
    <n v="11393"/>
    <x v="0"/>
    <n v="0.3"/>
    <s v="Si"/>
    <s v="Si"/>
    <n v="0.15"/>
    <x v="1"/>
    <x v="0"/>
    <x v="1"/>
    <d v="2017-01-01T00:00:00"/>
    <n v="9"/>
    <x v="2"/>
    <d v="2017-01-01T00:00:00"/>
    <n v="9"/>
    <s v="5-10 años"/>
    <d v="1990-01-01T00:00:00"/>
    <n v="36"/>
    <x v="1"/>
    <x v="0"/>
    <n v="1"/>
    <n v="1"/>
    <n v="1"/>
    <n v="1"/>
    <n v="1"/>
    <m/>
    <m/>
    <m/>
    <m/>
    <m/>
    <m/>
    <m/>
    <m/>
    <m/>
    <m/>
    <m/>
    <m/>
    <m/>
    <m/>
    <m/>
    <m/>
    <m/>
    <m/>
    <m/>
    <m/>
    <m/>
    <m/>
    <m/>
    <m/>
    <m/>
    <m/>
    <m/>
    <m/>
    <m/>
    <m/>
    <m/>
    <m/>
    <m/>
    <m/>
    <m/>
    <m/>
    <m/>
    <m/>
    <m/>
    <m/>
    <m/>
    <m/>
    <m/>
    <m/>
    <m/>
    <n v="5"/>
    <x v="1"/>
    <s v="Activo"/>
    <s v="Muy pequeño"/>
    <s v="Unidad muy pequeña"/>
    <s v="No"/>
    <n v="1929873"/>
    <s v="750k-5 mil"/>
    <n v="896832"/>
    <m/>
    <n v="896832"/>
    <x v="2"/>
    <x v="2"/>
    <n v="5"/>
    <n v="385974.6"/>
    <n v="2.1518779436951401"/>
    <s v="1-5x"/>
    <x v="1"/>
  </r>
  <r>
    <n v="11394"/>
    <x v="0"/>
    <n v="0.4"/>
    <s v="No"/>
    <s v="Si"/>
    <n v="0.3"/>
    <x v="1"/>
    <x v="0"/>
    <x v="0"/>
    <d v="2016-06-30T00:00:00"/>
    <n v="10"/>
    <x v="3"/>
    <d v="2016-06-30T00:00:00"/>
    <n v="10"/>
    <s v="10-20 años"/>
    <d v="1985-01-01T00:00:00"/>
    <n v="41"/>
    <x v="1"/>
    <x v="0"/>
    <m/>
    <m/>
    <n v="1"/>
    <m/>
    <n v="1"/>
    <m/>
    <n v="1"/>
    <m/>
    <m/>
    <m/>
    <m/>
    <m/>
    <m/>
    <m/>
    <m/>
    <m/>
    <m/>
    <m/>
    <m/>
    <m/>
    <m/>
    <m/>
    <m/>
    <m/>
    <m/>
    <m/>
    <m/>
    <m/>
    <m/>
    <m/>
    <m/>
    <m/>
    <m/>
    <m/>
    <m/>
    <m/>
    <m/>
    <m/>
    <m/>
    <m/>
    <m/>
    <m/>
    <m/>
    <m/>
    <m/>
    <m/>
    <m/>
    <m/>
    <m/>
    <m/>
    <n v="3"/>
    <x v="0"/>
    <s v="Activo"/>
    <s v="Pequeño"/>
    <s v="Asesor de clientes empresariales"/>
    <s v="No"/>
    <s v=""/>
    <s v=""/>
    <n v="1603386"/>
    <m/>
    <n v="1603386"/>
    <x v="0"/>
    <x v="0"/>
    <s v=""/>
    <s v=""/>
    <s v=""/>
    <s v=""/>
    <x v="0"/>
  </r>
  <r>
    <n v="11395"/>
    <x v="0"/>
    <n v="0.5"/>
    <s v="Si"/>
    <s v="No"/>
    <m/>
    <x v="0"/>
    <x v="0"/>
    <x v="0"/>
    <d v="2016-01-01T00:00:00"/>
    <n v="10"/>
    <x v="3"/>
    <d v="2016-01-01T00:00:00"/>
    <n v="10"/>
    <s v="10-20 años"/>
    <d v="1980-01-01T00:00:00"/>
    <n v="46"/>
    <x v="2"/>
    <x v="2"/>
    <m/>
    <n v="1"/>
    <m/>
    <n v="1"/>
    <m/>
    <n v="1"/>
    <m/>
    <m/>
    <m/>
    <m/>
    <m/>
    <m/>
    <m/>
    <m/>
    <m/>
    <m/>
    <m/>
    <m/>
    <m/>
    <m/>
    <m/>
    <m/>
    <m/>
    <m/>
    <m/>
    <m/>
    <m/>
    <m/>
    <m/>
    <m/>
    <m/>
    <m/>
    <m/>
    <m/>
    <m/>
    <m/>
    <m/>
    <m/>
    <m/>
    <m/>
    <m/>
    <m/>
    <m/>
    <m/>
    <m/>
    <m/>
    <m/>
    <m/>
    <m/>
    <m/>
    <n v="3"/>
    <x v="0"/>
    <s v="Activo"/>
    <s v="Pequeño"/>
    <s v="Asesor de clientes empresariales"/>
    <s v="No"/>
    <s v=""/>
    <s v=""/>
    <n v="1414129"/>
    <m/>
    <n v="1414129"/>
    <x v="0"/>
    <x v="0"/>
    <s v=""/>
    <s v=""/>
    <s v=""/>
    <s v=""/>
    <x v="0"/>
  </r>
  <r>
    <n v="11396"/>
    <x v="0"/>
    <n v="0.6"/>
    <s v="No"/>
    <s v="No"/>
    <m/>
    <x v="0"/>
    <x v="2"/>
    <x v="2"/>
    <d v="2015-06-30T00:00:00"/>
    <n v="11"/>
    <x v="3"/>
    <d v="2015-06-30T00:00:00"/>
    <n v="11"/>
    <s v="10-20 años"/>
    <d v="1975-01-01T00:00:00"/>
    <n v="51"/>
    <x v="2"/>
    <x v="12"/>
    <n v="1"/>
    <m/>
    <n v="1"/>
    <m/>
    <n v="1"/>
    <m/>
    <n v="1"/>
    <m/>
    <m/>
    <m/>
    <m/>
    <m/>
    <m/>
    <m/>
    <m/>
    <m/>
    <m/>
    <m/>
    <m/>
    <m/>
    <m/>
    <m/>
    <m/>
    <m/>
    <m/>
    <m/>
    <m/>
    <m/>
    <m/>
    <m/>
    <m/>
    <m/>
    <m/>
    <m/>
    <m/>
    <m/>
    <m/>
    <m/>
    <m/>
    <m/>
    <m/>
    <m/>
    <m/>
    <m/>
    <m/>
    <m/>
    <m/>
    <m/>
    <m/>
    <m/>
    <n v="4"/>
    <x v="1"/>
    <s v="Activo"/>
    <s v="Pequeño"/>
    <s v="Asesor de clientes empresariales"/>
    <s v="No"/>
    <n v="1582147"/>
    <s v="750k-5 mil"/>
    <n v="1057259"/>
    <m/>
    <n v="1057259"/>
    <x v="1"/>
    <x v="1"/>
    <n v="9"/>
    <n v="175794.11111111112"/>
    <n v="1.4964611320404935"/>
    <s v="1-5x"/>
    <x v="1"/>
  </r>
  <r>
    <n v="11397"/>
    <x v="0"/>
    <n v="0.7"/>
    <s v="Si"/>
    <s v="Si"/>
    <n v="0.4"/>
    <x v="0"/>
    <x v="0"/>
    <x v="0"/>
    <d v="2015-01-01T00:00:00"/>
    <n v="11"/>
    <x v="3"/>
    <d v="2015-01-01T00:00:00"/>
    <n v="11"/>
    <s v="10-20 años"/>
    <d v="1970-01-01T00:00:00"/>
    <n v="56"/>
    <x v="3"/>
    <x v="0"/>
    <m/>
    <n v="1"/>
    <n v="1"/>
    <n v="1"/>
    <n v="1"/>
    <n v="1"/>
    <n v="1"/>
    <m/>
    <m/>
    <m/>
    <m/>
    <m/>
    <m/>
    <m/>
    <m/>
    <m/>
    <m/>
    <m/>
    <m/>
    <m/>
    <m/>
    <m/>
    <m/>
    <m/>
    <m/>
    <m/>
    <m/>
    <m/>
    <m/>
    <m/>
    <m/>
    <m/>
    <m/>
    <m/>
    <m/>
    <m/>
    <m/>
    <m/>
    <m/>
    <m/>
    <m/>
    <m/>
    <m/>
    <m/>
    <m/>
    <m/>
    <m/>
    <m/>
    <m/>
    <m/>
    <n v="6"/>
    <x v="0"/>
    <s v="Activo"/>
    <s v="Pequeño"/>
    <s v="Sucursal en línea"/>
    <s v="No"/>
    <s v=""/>
    <s v=""/>
    <n v="34693"/>
    <m/>
    <n v="34693"/>
    <x v="0"/>
    <x v="0"/>
    <s v=""/>
    <s v=""/>
    <s v=""/>
    <s v=""/>
    <x v="0"/>
  </r>
  <r>
    <n v="11398"/>
    <x v="0"/>
    <n v="0.8"/>
    <s v="No"/>
    <s v="Si"/>
    <n v="0.75"/>
    <x v="0"/>
    <x v="0"/>
    <x v="2"/>
    <d v="2014-01-01T00:00:00"/>
    <n v="12"/>
    <x v="3"/>
    <d v="2014-01-01T00:00:00"/>
    <n v="12"/>
    <s v="10-20 años"/>
    <d v="1965-01-01T00:00:00"/>
    <n v="61"/>
    <x v="3"/>
    <x v="2"/>
    <m/>
    <m/>
    <n v="1"/>
    <m/>
    <n v="1"/>
    <m/>
    <n v="1"/>
    <m/>
    <m/>
    <m/>
    <m/>
    <m/>
    <m/>
    <m/>
    <m/>
    <m/>
    <m/>
    <m/>
    <m/>
    <m/>
    <m/>
    <m/>
    <m/>
    <m/>
    <m/>
    <m/>
    <m/>
    <m/>
    <m/>
    <m/>
    <m/>
    <m/>
    <m/>
    <m/>
    <m/>
    <m/>
    <m/>
    <m/>
    <m/>
    <m/>
    <m/>
    <m/>
    <m/>
    <m/>
    <m/>
    <m/>
    <m/>
    <m/>
    <m/>
    <m/>
    <n v="3"/>
    <x v="0"/>
    <s v="Activo"/>
    <s v="Muy pequeño"/>
    <s v="Unidad muy pequeña"/>
    <s v="No"/>
    <s v=""/>
    <s v=""/>
    <n v="1161556"/>
    <m/>
    <n v="1161556"/>
    <x v="0"/>
    <x v="0"/>
    <s v=""/>
    <s v=""/>
    <s v=""/>
    <s v=""/>
    <x v="0"/>
  </r>
  <r>
    <n v="11399"/>
    <x v="0"/>
    <n v="0.75"/>
    <s v="Si"/>
    <s v="No"/>
    <m/>
    <x v="0"/>
    <x v="2"/>
    <x v="2"/>
    <d v="2013-01-01T00:00:00"/>
    <n v="13"/>
    <x v="3"/>
    <d v="2013-01-01T00:00:00"/>
    <n v="13"/>
    <s v="10-20 años"/>
    <d v="2000-01-01T00:00:00"/>
    <n v="26"/>
    <x v="0"/>
    <x v="9"/>
    <n v="1"/>
    <n v="1"/>
    <n v="1"/>
    <n v="1"/>
    <n v="1"/>
    <m/>
    <m/>
    <m/>
    <m/>
    <m/>
    <m/>
    <m/>
    <m/>
    <m/>
    <m/>
    <m/>
    <m/>
    <m/>
    <m/>
    <m/>
    <m/>
    <m/>
    <m/>
    <m/>
    <m/>
    <m/>
    <m/>
    <m/>
    <m/>
    <m/>
    <m/>
    <m/>
    <m/>
    <m/>
    <m/>
    <m/>
    <m/>
    <m/>
    <m/>
    <m/>
    <m/>
    <m/>
    <m/>
    <m/>
    <m/>
    <m/>
    <m/>
    <m/>
    <m/>
    <m/>
    <n v="5"/>
    <x v="1"/>
    <s v="Activo"/>
    <s v="Pequeño"/>
    <s v="Asesor de clientes empresariales"/>
    <s v="No"/>
    <n v="955563"/>
    <s v="750k-5 mil"/>
    <n v="1379886"/>
    <m/>
    <n v="1379886"/>
    <x v="1"/>
    <x v="2"/>
    <n v="8"/>
    <n v="119445.375"/>
    <n v="0.69249416256125507"/>
    <s v="1x"/>
    <x v="1"/>
  </r>
  <r>
    <n v="11400"/>
    <x v="2"/>
    <n v="1"/>
    <s v="No"/>
    <s v="No"/>
    <m/>
    <x v="0"/>
    <x v="0"/>
    <x v="2"/>
    <d v="2012-01-01T00:00:00"/>
    <n v="14"/>
    <x v="3"/>
    <d v="2012-01-01T00:00:00"/>
    <n v="14"/>
    <s v="10-20 años"/>
    <d v="1995-01-01T00:00:00"/>
    <n v="31"/>
    <x v="0"/>
    <x v="0"/>
    <m/>
    <m/>
    <n v="1"/>
    <m/>
    <n v="1"/>
    <m/>
    <n v="1"/>
    <m/>
    <m/>
    <m/>
    <m/>
    <m/>
    <m/>
    <m/>
    <m/>
    <m/>
    <m/>
    <m/>
    <m/>
    <m/>
    <m/>
    <m/>
    <m/>
    <m/>
    <m/>
    <m/>
    <m/>
    <m/>
    <m/>
    <m/>
    <m/>
    <m/>
    <m/>
    <m/>
    <m/>
    <m/>
    <m/>
    <m/>
    <m/>
    <m/>
    <m/>
    <m/>
    <m/>
    <m/>
    <m/>
    <m/>
    <m/>
    <m/>
    <m/>
    <m/>
    <n v="3"/>
    <x v="0"/>
    <s v="Activo"/>
    <s v="Muy pequeño"/>
    <s v="Unidad muy pequeña"/>
    <s v="No"/>
    <s v=""/>
    <s v=""/>
    <n v="215183"/>
    <m/>
    <n v="215183"/>
    <x v="0"/>
    <x v="0"/>
    <s v=""/>
    <s v=""/>
    <s v=""/>
    <s v=""/>
    <x v="0"/>
  </r>
  <r>
    <n v="11401"/>
    <x v="9"/>
    <n v="0"/>
    <s v="Si"/>
    <s v="Si"/>
    <n v="0.15"/>
    <x v="1"/>
    <x v="2"/>
    <x v="2"/>
    <d v="2011-01-01T00:00:00"/>
    <n v="15"/>
    <x v="3"/>
    <d v="2011-01-01T00:00:00"/>
    <n v="15"/>
    <s v="10-20 años"/>
    <d v="1990-01-01T00:00:00"/>
    <n v="36"/>
    <x v="1"/>
    <x v="12"/>
    <n v="1"/>
    <n v="1"/>
    <m/>
    <n v="1"/>
    <m/>
    <n v="1"/>
    <m/>
    <m/>
    <m/>
    <m/>
    <m/>
    <m/>
    <m/>
    <m/>
    <m/>
    <m/>
    <m/>
    <m/>
    <m/>
    <m/>
    <m/>
    <m/>
    <m/>
    <m/>
    <m/>
    <m/>
    <m/>
    <m/>
    <m/>
    <m/>
    <m/>
    <m/>
    <m/>
    <m/>
    <m/>
    <m/>
    <m/>
    <m/>
    <m/>
    <m/>
    <m/>
    <m/>
    <m/>
    <m/>
    <m/>
    <m/>
    <m/>
    <m/>
    <m/>
    <m/>
    <n v="4"/>
    <x v="1"/>
    <s v="Activo"/>
    <s v="Mediano"/>
    <s v="Asesor de clientes empresariales"/>
    <s v="No"/>
    <n v="131267"/>
    <s v="100k-250k"/>
    <n v="1734509"/>
    <m/>
    <n v="1734509"/>
    <x v="2"/>
    <x v="2"/>
    <n v="10"/>
    <n v="13126.7"/>
    <n v="7.5679630373783016E-2"/>
    <s v="1x"/>
    <x v="1"/>
  </r>
  <r>
    <n v="11402"/>
    <x v="16"/>
    <n v="0.4"/>
    <s v="No"/>
    <s v="Si"/>
    <n v="0.5"/>
    <x v="1"/>
    <x v="2"/>
    <x v="3"/>
    <d v="2010-01-01T00:00:00"/>
    <n v="16"/>
    <x v="3"/>
    <d v="2010-01-01T00:00:00"/>
    <n v="16"/>
    <s v="10-20 años"/>
    <d v="1985-01-01T00:00:00"/>
    <n v="41"/>
    <x v="1"/>
    <x v="0"/>
    <n v="1"/>
    <m/>
    <n v="1"/>
    <m/>
    <n v="1"/>
    <m/>
    <n v="1"/>
    <m/>
    <m/>
    <m/>
    <m/>
    <m/>
    <m/>
    <m/>
    <m/>
    <m/>
    <m/>
    <m/>
    <m/>
    <m/>
    <m/>
    <m/>
    <m/>
    <m/>
    <m/>
    <m/>
    <m/>
    <m/>
    <m/>
    <m/>
    <m/>
    <m/>
    <m/>
    <m/>
    <m/>
    <m/>
    <m/>
    <m/>
    <m/>
    <m/>
    <m/>
    <m/>
    <m/>
    <m/>
    <m/>
    <m/>
    <m/>
    <m/>
    <m/>
    <m/>
    <n v="4"/>
    <x v="1"/>
    <s v="Activo"/>
    <s v="Pequeño"/>
    <s v="Asesor de clientes empresariales"/>
    <s v="No"/>
    <n v="4662137"/>
    <s v="750k-5 mil"/>
    <n v="852393"/>
    <m/>
    <n v="852393"/>
    <x v="2"/>
    <x v="1"/>
    <n v="5"/>
    <n v="932427.4"/>
    <n v="5.4694688952161741"/>
    <s v="5-10x"/>
    <x v="1"/>
  </r>
  <r>
    <n v="11403"/>
    <x v="0"/>
    <n v="0.15"/>
    <s v="Si"/>
    <s v="No"/>
    <m/>
    <x v="1"/>
    <x v="0"/>
    <x v="0"/>
    <d v="2009-01-01T00:00:00"/>
    <n v="17"/>
    <x v="3"/>
    <d v="2009-01-01T00:00:00"/>
    <n v="17"/>
    <s v="10-20 años"/>
    <d v="1980-01-01T00:00:00"/>
    <n v="46"/>
    <x v="2"/>
    <x v="3"/>
    <m/>
    <n v="1"/>
    <n v="1"/>
    <n v="1"/>
    <n v="1"/>
    <n v="1"/>
    <n v="1"/>
    <m/>
    <m/>
    <m/>
    <m/>
    <m/>
    <m/>
    <m/>
    <m/>
    <m/>
    <m/>
    <m/>
    <m/>
    <m/>
    <m/>
    <m/>
    <m/>
    <m/>
    <m/>
    <m/>
    <m/>
    <m/>
    <m/>
    <m/>
    <m/>
    <m/>
    <m/>
    <m/>
    <m/>
    <m/>
    <m/>
    <m/>
    <m/>
    <m/>
    <m/>
    <m/>
    <m/>
    <m/>
    <m/>
    <m/>
    <m/>
    <m/>
    <m/>
    <m/>
    <n v="6"/>
    <x v="0"/>
    <s v="Activo"/>
    <s v="Mediano"/>
    <s v="Asesor de clientes empresariales"/>
    <s v="No"/>
    <s v=""/>
    <s v=""/>
    <n v="1125581"/>
    <m/>
    <n v="1125581"/>
    <x v="0"/>
    <x v="0"/>
    <s v=""/>
    <s v=""/>
    <s v=""/>
    <s v=""/>
    <x v="0"/>
  </r>
  <r>
    <n v="11404"/>
    <x v="7"/>
    <n v="0.2"/>
    <s v="No"/>
    <s v="No"/>
    <m/>
    <x v="1"/>
    <x v="2"/>
    <x v="0"/>
    <d v="2008-01-01T00:00:00"/>
    <n v="18"/>
    <x v="3"/>
    <d v="2008-01-01T00:00:00"/>
    <n v="18"/>
    <s v="10-20 años"/>
    <d v="1975-01-01T00:00:00"/>
    <n v="51"/>
    <x v="2"/>
    <x v="7"/>
    <n v="1"/>
    <m/>
    <n v="1"/>
    <m/>
    <n v="1"/>
    <m/>
    <n v="1"/>
    <m/>
    <m/>
    <m/>
    <m/>
    <m/>
    <m/>
    <m/>
    <m/>
    <m/>
    <m/>
    <m/>
    <m/>
    <m/>
    <m/>
    <m/>
    <m/>
    <m/>
    <m/>
    <m/>
    <m/>
    <m/>
    <m/>
    <m/>
    <m/>
    <m/>
    <m/>
    <m/>
    <m/>
    <m/>
    <m/>
    <m/>
    <m/>
    <m/>
    <m/>
    <m/>
    <m/>
    <m/>
    <m/>
    <m/>
    <m/>
    <m/>
    <m/>
    <m/>
    <n v="4"/>
    <x v="1"/>
    <s v="Activo"/>
    <s v="Muy pequeño"/>
    <s v="Unidad muy pequeña"/>
    <s v="No"/>
    <n v="4836424"/>
    <s v="750k-5 mil"/>
    <n v="802461"/>
    <m/>
    <n v="802461"/>
    <x v="1"/>
    <x v="1"/>
    <n v="1"/>
    <n v="4836424"/>
    <n v="6.0269894736317404"/>
    <s v="5-10x"/>
    <x v="1"/>
  </r>
  <r>
    <n v="11405"/>
    <x v="0"/>
    <n v="0.3"/>
    <s v="Si"/>
    <s v="Si"/>
    <n v="0.15"/>
    <x v="1"/>
    <x v="0"/>
    <x v="0"/>
    <d v="2007-01-01T00:00:00"/>
    <n v="19"/>
    <x v="3"/>
    <d v="2007-01-01T00:00:00"/>
    <n v="19"/>
    <s v="10-20 años"/>
    <d v="1970-01-01T00:00:00"/>
    <n v="56"/>
    <x v="3"/>
    <x v="11"/>
    <m/>
    <n v="1"/>
    <n v="1"/>
    <n v="1"/>
    <n v="1"/>
    <m/>
    <m/>
    <m/>
    <m/>
    <m/>
    <m/>
    <m/>
    <m/>
    <m/>
    <m/>
    <m/>
    <m/>
    <m/>
    <m/>
    <m/>
    <m/>
    <m/>
    <m/>
    <m/>
    <m/>
    <m/>
    <m/>
    <m/>
    <m/>
    <m/>
    <m/>
    <m/>
    <m/>
    <m/>
    <m/>
    <m/>
    <m/>
    <m/>
    <m/>
    <m/>
    <m/>
    <m/>
    <m/>
    <m/>
    <m/>
    <m/>
    <m/>
    <m/>
    <m/>
    <m/>
    <n v="4"/>
    <x v="0"/>
    <s v="Activo"/>
    <s v="Pequeño"/>
    <s v="Asesor de clientes empresariales"/>
    <s v="No"/>
    <s v=""/>
    <s v=""/>
    <n v="1796473"/>
    <m/>
    <n v="1796473"/>
    <x v="0"/>
    <x v="0"/>
    <s v=""/>
    <s v=""/>
    <s v=""/>
    <s v=""/>
    <x v="0"/>
  </r>
  <r>
    <n v="11406"/>
    <x v="0"/>
    <n v="0.4"/>
    <s v="No"/>
    <s v="Si"/>
    <n v="0.3"/>
    <x v="1"/>
    <x v="2"/>
    <x v="2"/>
    <d v="2006-01-01T00:00:00"/>
    <n v="20"/>
    <x v="4"/>
    <d v="2006-01-01T00:00:00"/>
    <n v="20"/>
    <s v="&gt;20 años"/>
    <d v="1965-01-01T00:00:00"/>
    <n v="61"/>
    <x v="3"/>
    <x v="12"/>
    <n v="1"/>
    <m/>
    <n v="1"/>
    <m/>
    <n v="1"/>
    <m/>
    <n v="1"/>
    <m/>
    <m/>
    <m/>
    <m/>
    <m/>
    <m/>
    <m/>
    <m/>
    <m/>
    <m/>
    <m/>
    <m/>
    <m/>
    <m/>
    <m/>
    <m/>
    <m/>
    <m/>
    <m/>
    <m/>
    <m/>
    <m/>
    <m/>
    <m/>
    <m/>
    <m/>
    <m/>
    <m/>
    <m/>
    <m/>
    <m/>
    <m/>
    <m/>
    <m/>
    <m/>
    <m/>
    <m/>
    <m/>
    <m/>
    <m/>
    <m/>
    <m/>
    <m/>
    <n v="4"/>
    <x v="1"/>
    <s v="Activo"/>
    <s v="Pequeño"/>
    <s v="Asesor de clientes empresariales"/>
    <s v="No"/>
    <n v="1034821"/>
    <s v="750k-5 mil"/>
    <n v="37287"/>
    <m/>
    <n v="37287"/>
    <x v="2"/>
    <x v="1"/>
    <n v="1"/>
    <n v="1034821"/>
    <n v="27.752862928098263"/>
    <s v="20-50x"/>
    <x v="1"/>
  </r>
  <r>
    <n v="11407"/>
    <x v="0"/>
    <n v="0.5"/>
    <s v="Si"/>
    <s v="No"/>
    <m/>
    <x v="0"/>
    <x v="2"/>
    <x v="2"/>
    <d v="2005-01-01T00:00:00"/>
    <n v="21"/>
    <x v="4"/>
    <d v="2005-01-01T00:00:00"/>
    <n v="21"/>
    <s v="&gt;20 años"/>
    <d v="2000-01-01T00:00:00"/>
    <n v="26"/>
    <x v="0"/>
    <x v="10"/>
    <n v="1"/>
    <n v="1"/>
    <m/>
    <n v="1"/>
    <m/>
    <n v="1"/>
    <m/>
    <m/>
    <m/>
    <m/>
    <m/>
    <m/>
    <m/>
    <m/>
    <m/>
    <m/>
    <m/>
    <m/>
    <m/>
    <m/>
    <m/>
    <m/>
    <m/>
    <m/>
    <m/>
    <m/>
    <m/>
    <m/>
    <m/>
    <m/>
    <m/>
    <m/>
    <m/>
    <m/>
    <m/>
    <m/>
    <m/>
    <m/>
    <m/>
    <m/>
    <m/>
    <m/>
    <m/>
    <m/>
    <m/>
    <m/>
    <m/>
    <m/>
    <m/>
    <m/>
    <n v="4"/>
    <x v="1"/>
    <s v="Activo"/>
    <s v="Mediano"/>
    <s v="Asesor de clientes empresariales"/>
    <s v="No"/>
    <n v="3688988"/>
    <s v="750k-5 mil"/>
    <n v="746338"/>
    <m/>
    <n v="746338"/>
    <x v="1"/>
    <x v="2"/>
    <n v="3"/>
    <n v="1229662.6666666667"/>
    <n v="4.9427846364515808"/>
    <s v="1-5x"/>
    <x v="1"/>
  </r>
  <r>
    <n v="11408"/>
    <x v="6"/>
    <n v="0.6"/>
    <s v="No"/>
    <s v="No"/>
    <m/>
    <x v="0"/>
    <x v="0"/>
    <x v="2"/>
    <d v="2004-01-01T00:00:00"/>
    <n v="22"/>
    <x v="4"/>
    <d v="2004-01-01T00:00:00"/>
    <n v="22"/>
    <s v="&gt;20 años"/>
    <d v="1995-01-01T00:00:00"/>
    <n v="31"/>
    <x v="0"/>
    <x v="2"/>
    <m/>
    <m/>
    <n v="1"/>
    <m/>
    <n v="1"/>
    <m/>
    <n v="1"/>
    <m/>
    <m/>
    <m/>
    <m/>
    <m/>
    <m/>
    <m/>
    <m/>
    <m/>
    <m/>
    <m/>
    <m/>
    <m/>
    <m/>
    <m/>
    <m/>
    <m/>
    <m/>
    <m/>
    <m/>
    <m/>
    <m/>
    <m/>
    <m/>
    <m/>
    <m/>
    <m/>
    <m/>
    <m/>
    <m/>
    <m/>
    <m/>
    <m/>
    <m/>
    <m/>
    <m/>
    <m/>
    <m/>
    <m/>
    <m/>
    <m/>
    <m/>
    <m/>
    <n v="3"/>
    <x v="0"/>
    <s v="Activo"/>
    <s v="Muy pequeño"/>
    <s v="Sucursal en línea"/>
    <s v="No"/>
    <s v=""/>
    <s v=""/>
    <n v="650518"/>
    <m/>
    <n v="650518"/>
    <x v="0"/>
    <x v="0"/>
    <s v=""/>
    <s v=""/>
    <s v=""/>
    <s v=""/>
    <x v="0"/>
  </r>
  <r>
    <n v="11409"/>
    <x v="2"/>
    <n v="0.7"/>
    <s v="Si"/>
    <s v="Si"/>
    <n v="0.4"/>
    <x v="0"/>
    <x v="0"/>
    <x v="0"/>
    <d v="2003-01-01T00:00:00"/>
    <n v="23"/>
    <x v="4"/>
    <d v="2003-01-01T00:00:00"/>
    <n v="23"/>
    <s v="&gt;20 años"/>
    <d v="1990-01-01T00:00:00"/>
    <n v="36"/>
    <x v="1"/>
    <x v="7"/>
    <m/>
    <n v="1"/>
    <n v="1"/>
    <n v="1"/>
    <n v="1"/>
    <n v="1"/>
    <n v="1"/>
    <m/>
    <m/>
    <m/>
    <m/>
    <m/>
    <m/>
    <m/>
    <m/>
    <m/>
    <m/>
    <m/>
    <m/>
    <m/>
    <m/>
    <m/>
    <m/>
    <m/>
    <m/>
    <m/>
    <m/>
    <m/>
    <m/>
    <m/>
    <m/>
    <m/>
    <m/>
    <m/>
    <m/>
    <m/>
    <m/>
    <m/>
    <m/>
    <m/>
    <m/>
    <m/>
    <m/>
    <m/>
    <m/>
    <m/>
    <m/>
    <m/>
    <m/>
    <m/>
    <n v="6"/>
    <x v="0"/>
    <s v="Activo"/>
    <s v="Pequeño"/>
    <s v="Asesor de clientes empresariales"/>
    <s v="No"/>
    <s v=""/>
    <s v=""/>
    <n v="521836"/>
    <m/>
    <n v="521836"/>
    <x v="0"/>
    <x v="0"/>
    <s v=""/>
    <s v=""/>
    <s v=""/>
    <s v=""/>
    <x v="0"/>
  </r>
  <r>
    <n v="11410"/>
    <x v="10"/>
    <n v="0.8"/>
    <s v="No"/>
    <s v="Si"/>
    <n v="0.75"/>
    <x v="0"/>
    <x v="4"/>
    <x v="1"/>
    <d v="2002-01-01T00:00:00"/>
    <n v="24"/>
    <x v="4"/>
    <d v="2002-01-01T00:00:00"/>
    <n v="24"/>
    <s v="&gt;20 años"/>
    <d v="1985-01-01T00:00:00"/>
    <n v="41"/>
    <x v="1"/>
    <x v="4"/>
    <n v="1"/>
    <m/>
    <n v="1"/>
    <m/>
    <n v="1"/>
    <m/>
    <n v="1"/>
    <m/>
    <m/>
    <m/>
    <m/>
    <m/>
    <m/>
    <m/>
    <m/>
    <m/>
    <m/>
    <m/>
    <m/>
    <m/>
    <m/>
    <m/>
    <m/>
    <m/>
    <m/>
    <m/>
    <m/>
    <m/>
    <m/>
    <m/>
    <m/>
    <m/>
    <m/>
    <m/>
    <m/>
    <m/>
    <m/>
    <m/>
    <m/>
    <m/>
    <m/>
    <m/>
    <m/>
    <m/>
    <m/>
    <m/>
    <m/>
    <m/>
    <m/>
    <m/>
    <n v="4"/>
    <x v="1"/>
    <s v="Activo"/>
    <s v="Mediano"/>
    <s v="Asesor de clientes empresariales"/>
    <s v="No"/>
    <n v="2795631"/>
    <s v="750k-5 mil"/>
    <n v="244141"/>
    <m/>
    <n v="244141"/>
    <x v="2"/>
    <x v="1"/>
    <n v="8"/>
    <n v="349453.875"/>
    <n v="11.450886987437586"/>
    <s v="10-20x"/>
    <x v="1"/>
  </r>
  <r>
    <n v="11411"/>
    <x v="0"/>
    <n v="0.75"/>
    <s v="Si"/>
    <s v="No"/>
    <m/>
    <x v="0"/>
    <x v="0"/>
    <x v="0"/>
    <d v="2001-01-01T00:00:00"/>
    <n v="25"/>
    <x v="4"/>
    <d v="2001-01-01T00:00:00"/>
    <n v="25"/>
    <s v="&gt;20 años"/>
    <d v="1980-01-01T00:00:00"/>
    <n v="46"/>
    <x v="2"/>
    <x v="0"/>
    <m/>
    <n v="1"/>
    <n v="1"/>
    <n v="1"/>
    <n v="1"/>
    <m/>
    <m/>
    <m/>
    <m/>
    <m/>
    <m/>
    <m/>
    <m/>
    <m/>
    <m/>
    <m/>
    <m/>
    <m/>
    <m/>
    <m/>
    <m/>
    <m/>
    <m/>
    <m/>
    <m/>
    <m/>
    <m/>
    <m/>
    <m/>
    <m/>
    <m/>
    <m/>
    <m/>
    <m/>
    <m/>
    <m/>
    <m/>
    <m/>
    <m/>
    <m/>
    <m/>
    <m/>
    <m/>
    <m/>
    <m/>
    <m/>
    <m/>
    <m/>
    <m/>
    <m/>
    <n v="4"/>
    <x v="0"/>
    <s v="Activo"/>
    <s v="Pequeño"/>
    <s v="Asesor de clientes empresariales"/>
    <s v="No"/>
    <s v=""/>
    <s v=""/>
    <n v="1614053"/>
    <m/>
    <n v="1614053"/>
    <x v="0"/>
    <x v="0"/>
    <s v=""/>
    <s v=""/>
    <s v=""/>
    <s v=""/>
    <x v="0"/>
  </r>
  <r>
    <n v="11412"/>
    <x v="0"/>
    <n v="1"/>
    <s v="No"/>
    <s v="No"/>
    <m/>
    <x v="0"/>
    <x v="0"/>
    <x v="0"/>
    <d v="2000-01-01T00:00:00"/>
    <n v="26"/>
    <x v="4"/>
    <d v="2000-01-01T00:00:00"/>
    <n v="26"/>
    <s v="&gt;20 años"/>
    <d v="1975-01-01T00:00:00"/>
    <n v="51"/>
    <x v="2"/>
    <x v="11"/>
    <m/>
    <m/>
    <n v="1"/>
    <m/>
    <n v="1"/>
    <m/>
    <n v="1"/>
    <m/>
    <m/>
    <m/>
    <m/>
    <m/>
    <m/>
    <m/>
    <m/>
    <m/>
    <m/>
    <m/>
    <m/>
    <m/>
    <m/>
    <m/>
    <m/>
    <m/>
    <m/>
    <m/>
    <m/>
    <m/>
    <m/>
    <m/>
    <m/>
    <m/>
    <m/>
    <m/>
    <m/>
    <m/>
    <m/>
    <m/>
    <m/>
    <m/>
    <m/>
    <m/>
    <m/>
    <m/>
    <m/>
    <m/>
    <m/>
    <m/>
    <m/>
    <m/>
    <n v="3"/>
    <x v="0"/>
    <s v="Activo"/>
    <s v="Mediano"/>
    <s v="Asesor de clientes empresariales"/>
    <s v="No"/>
    <s v=""/>
    <s v=""/>
    <n v="770615"/>
    <m/>
    <n v="770615"/>
    <x v="0"/>
    <x v="0"/>
    <s v=""/>
    <s v=""/>
    <s v=""/>
    <s v=""/>
    <x v="0"/>
  </r>
  <r>
    <n v="11413"/>
    <x v="9"/>
    <n v="0"/>
    <s v="Si"/>
    <s v="Si"/>
    <n v="0.15"/>
    <x v="1"/>
    <x v="1"/>
    <x v="1"/>
    <d v="1999-01-01T00:00:00"/>
    <n v="27"/>
    <x v="4"/>
    <d v="1999-01-01T00:00:00"/>
    <n v="27"/>
    <s v="&gt;20 años"/>
    <d v="1970-01-01T00:00:00"/>
    <n v="56"/>
    <x v="3"/>
    <x v="0"/>
    <n v="1"/>
    <n v="1"/>
    <m/>
    <n v="1"/>
    <m/>
    <n v="1"/>
    <m/>
    <m/>
    <m/>
    <m/>
    <m/>
    <m/>
    <m/>
    <m/>
    <m/>
    <m/>
    <m/>
    <m/>
    <m/>
    <m/>
    <m/>
    <m/>
    <m/>
    <m/>
    <m/>
    <m/>
    <m/>
    <m/>
    <m/>
    <m/>
    <m/>
    <m/>
    <m/>
    <m/>
    <m/>
    <m/>
    <m/>
    <m/>
    <m/>
    <m/>
    <m/>
    <m/>
    <m/>
    <m/>
    <m/>
    <m/>
    <m/>
    <m/>
    <m/>
    <m/>
    <n v="4"/>
    <x v="1"/>
    <s v="Activo"/>
    <s v="Mediano"/>
    <s v="Asesor de clientes empresariales"/>
    <s v="No"/>
    <n v="1143207"/>
    <s v="750k-5 mil"/>
    <n v="470567"/>
    <m/>
    <n v="470567"/>
    <x v="2"/>
    <x v="2"/>
    <n v="2"/>
    <n v="571603.5"/>
    <n v="2.4294245027806878"/>
    <s v="1-5x"/>
    <x v="1"/>
  </r>
  <r>
    <n v="11414"/>
    <x v="0"/>
    <n v="0.4"/>
    <s v="No"/>
    <s v="Si"/>
    <n v="0.5"/>
    <x v="1"/>
    <x v="2"/>
    <x v="1"/>
    <d v="2025-01-01T00:00:00"/>
    <n v="1"/>
    <x v="0"/>
    <d v="2025-01-01T00:00:00"/>
    <n v="1"/>
    <s v="1-3 años"/>
    <d v="1965-01-01T00:00:00"/>
    <n v="61"/>
    <x v="3"/>
    <x v="0"/>
    <n v="1"/>
    <m/>
    <n v="1"/>
    <m/>
    <n v="1"/>
    <m/>
    <n v="1"/>
    <m/>
    <m/>
    <m/>
    <m/>
    <m/>
    <m/>
    <m/>
    <m/>
    <m/>
    <m/>
    <m/>
    <m/>
    <m/>
    <m/>
    <m/>
    <m/>
    <m/>
    <m/>
    <m/>
    <m/>
    <m/>
    <m/>
    <m/>
    <m/>
    <m/>
    <m/>
    <m/>
    <m/>
    <m/>
    <m/>
    <m/>
    <m/>
    <m/>
    <m/>
    <m/>
    <m/>
    <m/>
    <m/>
    <m/>
    <m/>
    <m/>
    <m/>
    <m/>
    <n v="4"/>
    <x v="1"/>
    <s v="Activo"/>
    <s v="Pequeño"/>
    <s v="Asesor de clientes empresariales"/>
    <s v="No"/>
    <n v="2045735"/>
    <s v="750k-5 mil"/>
    <n v="1212796"/>
    <m/>
    <n v="1212796"/>
    <x v="2"/>
    <x v="1"/>
    <n v="6"/>
    <n v="340955.83333333331"/>
    <n v="1.6867923377055993"/>
    <s v="1-5x"/>
    <x v="0"/>
  </r>
  <r>
    <n v="11415"/>
    <x v="0"/>
    <n v="0.15"/>
    <s v="Si"/>
    <s v="No"/>
    <m/>
    <x v="1"/>
    <x v="2"/>
    <x v="2"/>
    <d v="2025-01-01T00:00:00"/>
    <n v="1"/>
    <x v="0"/>
    <d v="2025-01-01T00:00:00"/>
    <n v="1"/>
    <s v="1-3 años"/>
    <d v="2000-01-01T00:00:00"/>
    <n v="26"/>
    <x v="0"/>
    <x v="7"/>
    <n v="1"/>
    <n v="1"/>
    <n v="1"/>
    <n v="1"/>
    <n v="1"/>
    <n v="1"/>
    <n v="1"/>
    <m/>
    <m/>
    <m/>
    <m/>
    <m/>
    <m/>
    <m/>
    <m/>
    <m/>
    <m/>
    <m/>
    <m/>
    <m/>
    <m/>
    <m/>
    <m/>
    <m/>
    <m/>
    <m/>
    <m/>
    <m/>
    <m/>
    <m/>
    <m/>
    <m/>
    <m/>
    <m/>
    <m/>
    <m/>
    <m/>
    <m/>
    <m/>
    <m/>
    <m/>
    <m/>
    <m/>
    <m/>
    <m/>
    <m/>
    <m/>
    <m/>
    <m/>
    <m/>
    <n v="7"/>
    <x v="1"/>
    <s v="Activo"/>
    <s v="Muy pequeño"/>
    <s v="Unidad muy pequeña"/>
    <s v="No"/>
    <n v="2586103"/>
    <s v="750k-5 mil"/>
    <n v="931789"/>
    <m/>
    <n v="931789"/>
    <x v="1"/>
    <x v="2"/>
    <n v="5"/>
    <n v="517220.6"/>
    <n v="2.7754169667167137"/>
    <s v="1-5x"/>
    <x v="1"/>
  </r>
  <r>
    <n v="11416"/>
    <x v="0"/>
    <n v="0.2"/>
    <s v="No"/>
    <s v="No"/>
    <m/>
    <x v="1"/>
    <x v="0"/>
    <x v="0"/>
    <d v="2024-06-30T00:00:00"/>
    <n v="2"/>
    <x v="0"/>
    <d v="2024-06-30T00:00:00"/>
    <n v="2"/>
    <s v="1-3 años"/>
    <d v="1995-01-01T00:00:00"/>
    <n v="31"/>
    <x v="0"/>
    <x v="8"/>
    <m/>
    <m/>
    <n v="1"/>
    <m/>
    <n v="1"/>
    <m/>
    <n v="1"/>
    <m/>
    <m/>
    <m/>
    <m/>
    <m/>
    <m/>
    <m/>
    <m/>
    <m/>
    <m/>
    <m/>
    <m/>
    <m/>
    <m/>
    <m/>
    <m/>
    <m/>
    <m/>
    <m/>
    <m/>
    <m/>
    <m/>
    <m/>
    <m/>
    <m/>
    <m/>
    <m/>
    <m/>
    <m/>
    <m/>
    <m/>
    <m/>
    <m/>
    <m/>
    <m/>
    <m/>
    <m/>
    <m/>
    <m/>
    <m/>
    <m/>
    <m/>
    <m/>
    <n v="3"/>
    <x v="0"/>
    <s v="Activo"/>
    <s v="Pequeño"/>
    <s v="Sucursal en línea"/>
    <s v="No"/>
    <s v=""/>
    <s v=""/>
    <n v="447984"/>
    <m/>
    <n v="447984"/>
    <x v="0"/>
    <x v="0"/>
    <s v=""/>
    <s v=""/>
    <s v=""/>
    <s v=""/>
    <x v="0"/>
  </r>
  <r>
    <n v="11417"/>
    <x v="2"/>
    <n v="0.3"/>
    <s v="Si"/>
    <s v="Si"/>
    <n v="0.15"/>
    <x v="1"/>
    <x v="0"/>
    <x v="2"/>
    <d v="2024-01-01T00:00:00"/>
    <n v="2"/>
    <x v="0"/>
    <d v="2024-01-01T00:00:00"/>
    <n v="2"/>
    <s v="1-3 años"/>
    <d v="1990-01-01T00:00:00"/>
    <n v="36"/>
    <x v="1"/>
    <x v="8"/>
    <m/>
    <n v="1"/>
    <n v="1"/>
    <n v="1"/>
    <n v="1"/>
    <m/>
    <m/>
    <m/>
    <m/>
    <m/>
    <m/>
    <m/>
    <m/>
    <m/>
    <m/>
    <m/>
    <m/>
    <m/>
    <m/>
    <m/>
    <m/>
    <m/>
    <m/>
    <m/>
    <m/>
    <m/>
    <m/>
    <m/>
    <m/>
    <m/>
    <m/>
    <m/>
    <m/>
    <m/>
    <m/>
    <m/>
    <m/>
    <m/>
    <m/>
    <m/>
    <m/>
    <m/>
    <m/>
    <m/>
    <m/>
    <m/>
    <m/>
    <m/>
    <m/>
    <m/>
    <n v="4"/>
    <x v="0"/>
    <s v="Activo"/>
    <s v="Muy pequeño"/>
    <s v="Sucursal en línea"/>
    <s v="No"/>
    <s v=""/>
    <s v=""/>
    <n v="680871"/>
    <m/>
    <n v="680871"/>
    <x v="0"/>
    <x v="0"/>
    <s v=""/>
    <s v=""/>
    <s v=""/>
    <s v=""/>
    <x v="0"/>
  </r>
  <r>
    <n v="11418"/>
    <x v="0"/>
    <n v="0.4"/>
    <s v="No"/>
    <s v="Si"/>
    <n v="0.3"/>
    <x v="1"/>
    <x v="0"/>
    <x v="2"/>
    <d v="2023-06-30T00:00:00"/>
    <n v="3"/>
    <x v="1"/>
    <d v="2023-06-30T00:00:00"/>
    <n v="3"/>
    <s v="3-5 años"/>
    <d v="1985-01-01T00:00:00"/>
    <n v="41"/>
    <x v="1"/>
    <x v="7"/>
    <n v="1"/>
    <m/>
    <n v="1"/>
    <m/>
    <n v="1"/>
    <m/>
    <n v="1"/>
    <m/>
    <m/>
    <m/>
    <m/>
    <m/>
    <m/>
    <m/>
    <m/>
    <m/>
    <m/>
    <m/>
    <m/>
    <m/>
    <m/>
    <m/>
    <m/>
    <m/>
    <m/>
    <m/>
    <m/>
    <m/>
    <m/>
    <m/>
    <m/>
    <m/>
    <m/>
    <m/>
    <m/>
    <m/>
    <m/>
    <m/>
    <m/>
    <m/>
    <m/>
    <m/>
    <m/>
    <m/>
    <m/>
    <m/>
    <m/>
    <m/>
    <m/>
    <m/>
    <n v="4"/>
    <x v="1"/>
    <s v="Activo"/>
    <s v="Muy pequeño"/>
    <s v="Unidad muy pequeña"/>
    <s v="No"/>
    <n v="199139"/>
    <s v="100k-250k"/>
    <n v="1045481"/>
    <m/>
    <n v="1045481"/>
    <x v="2"/>
    <x v="1"/>
    <n v="9"/>
    <n v="22126.555555555555"/>
    <n v="0.190475962738682"/>
    <s v="1x"/>
    <x v="1"/>
  </r>
  <r>
    <n v="11419"/>
    <x v="6"/>
    <n v="0.5"/>
    <s v="Si"/>
    <s v="No"/>
    <m/>
    <x v="0"/>
    <x v="2"/>
    <x v="2"/>
    <d v="2023-01-01T00:00:00"/>
    <n v="3"/>
    <x v="1"/>
    <d v="2023-01-01T00:00:00"/>
    <n v="3"/>
    <s v="3-5 años"/>
    <d v="1980-01-01T00:00:00"/>
    <n v="46"/>
    <x v="2"/>
    <x v="8"/>
    <n v="1"/>
    <n v="1"/>
    <m/>
    <n v="1"/>
    <m/>
    <n v="1"/>
    <m/>
    <m/>
    <m/>
    <m/>
    <m/>
    <m/>
    <m/>
    <m/>
    <m/>
    <m/>
    <m/>
    <m/>
    <m/>
    <m/>
    <m/>
    <m/>
    <m/>
    <m/>
    <m/>
    <m/>
    <m/>
    <m/>
    <m/>
    <m/>
    <m/>
    <m/>
    <m/>
    <m/>
    <m/>
    <m/>
    <m/>
    <m/>
    <m/>
    <m/>
    <m/>
    <m/>
    <m/>
    <m/>
    <m/>
    <m/>
    <m/>
    <m/>
    <m/>
    <m/>
    <n v="4"/>
    <x v="1"/>
    <s v="Activo"/>
    <s v="Mediano"/>
    <s v="Asesor de clientes empresariales"/>
    <s v="No"/>
    <n v="4601701"/>
    <s v="750k-5 mil"/>
    <n v="295403"/>
    <m/>
    <n v="295403"/>
    <x v="1"/>
    <x v="2"/>
    <n v="6"/>
    <n v="766950.16666666663"/>
    <n v="15.577705710503956"/>
    <s v="10-20x"/>
    <x v="1"/>
  </r>
  <r>
    <n v="11420"/>
    <x v="0"/>
    <n v="0.6"/>
    <s v="No"/>
    <s v="No"/>
    <m/>
    <x v="0"/>
    <x v="2"/>
    <x v="0"/>
    <d v="2022-06-30T00:00:00"/>
    <n v="4"/>
    <x v="1"/>
    <d v="2022-06-30T00:00:00"/>
    <n v="4"/>
    <s v="3-5 años"/>
    <d v="1975-01-01T00:00:00"/>
    <n v="51"/>
    <x v="2"/>
    <x v="17"/>
    <m/>
    <m/>
    <n v="1"/>
    <m/>
    <n v="1"/>
    <m/>
    <n v="1"/>
    <m/>
    <m/>
    <m/>
    <m/>
    <m/>
    <m/>
    <m/>
    <m/>
    <m/>
    <m/>
    <m/>
    <m/>
    <m/>
    <m/>
    <m/>
    <m/>
    <m/>
    <m/>
    <m/>
    <m/>
    <m/>
    <m/>
    <m/>
    <m/>
    <m/>
    <m/>
    <m/>
    <m/>
    <m/>
    <m/>
    <m/>
    <m/>
    <m/>
    <m/>
    <m/>
    <m/>
    <m/>
    <m/>
    <m/>
    <m/>
    <m/>
    <m/>
    <m/>
    <n v="3"/>
    <x v="0"/>
    <s v="Activo"/>
    <s v="Pequeño"/>
    <s v="Asesor de clientes empresariales"/>
    <s v="No"/>
    <s v=""/>
    <s v=""/>
    <n v="856422"/>
    <m/>
    <n v="856422"/>
    <x v="0"/>
    <x v="0"/>
    <s v=""/>
    <s v=""/>
    <s v=""/>
    <s v=""/>
    <x v="0"/>
  </r>
  <r>
    <n v="11421"/>
    <x v="0"/>
    <n v="0.7"/>
    <s v="Si"/>
    <s v="Si"/>
    <n v="0.4"/>
    <x v="0"/>
    <x v="1"/>
    <x v="1"/>
    <d v="2022-01-01T00:00:00"/>
    <n v="4"/>
    <x v="1"/>
    <d v="2022-01-01T00:00:00"/>
    <n v="4"/>
    <s v="3-5 años"/>
    <d v="1970-01-01T00:00:00"/>
    <n v="56"/>
    <x v="3"/>
    <x v="4"/>
    <n v="1"/>
    <n v="1"/>
    <n v="1"/>
    <n v="1"/>
    <n v="1"/>
    <n v="1"/>
    <n v="1"/>
    <m/>
    <m/>
    <m/>
    <m/>
    <m/>
    <m/>
    <m/>
    <m/>
    <m/>
    <m/>
    <m/>
    <m/>
    <m/>
    <m/>
    <m/>
    <m/>
    <m/>
    <m/>
    <m/>
    <m/>
    <m/>
    <m/>
    <m/>
    <m/>
    <m/>
    <m/>
    <m/>
    <m/>
    <m/>
    <m/>
    <m/>
    <m/>
    <m/>
    <m/>
    <m/>
    <m/>
    <m/>
    <m/>
    <m/>
    <m/>
    <m/>
    <m/>
    <m/>
    <n v="7"/>
    <x v="1"/>
    <s v="Activo"/>
    <s v="Mediano"/>
    <s v="Asesor de clientes empresariales"/>
    <s v="No"/>
    <n v="4172264"/>
    <s v="750k-5 mil"/>
    <n v="1336478"/>
    <m/>
    <n v="1336478"/>
    <x v="2"/>
    <x v="2"/>
    <n v="1"/>
    <n v="4172264"/>
    <n v="3.1218351517944929"/>
    <s v="1-5x"/>
    <x v="1"/>
  </r>
  <r>
    <n v="11422"/>
    <x v="0"/>
    <n v="0.8"/>
    <s v="No"/>
    <s v="Si"/>
    <n v="0.75"/>
    <x v="0"/>
    <x v="0"/>
    <x v="2"/>
    <d v="2021-06-30T00:00:00"/>
    <n v="5"/>
    <x v="2"/>
    <d v="2021-06-30T00:00:00"/>
    <n v="5"/>
    <s v="5-10 años"/>
    <d v="1965-01-01T00:00:00"/>
    <n v="61"/>
    <x v="3"/>
    <x v="0"/>
    <m/>
    <m/>
    <n v="1"/>
    <m/>
    <n v="1"/>
    <m/>
    <n v="1"/>
    <m/>
    <m/>
    <m/>
    <m/>
    <m/>
    <m/>
    <m/>
    <m/>
    <m/>
    <m/>
    <m/>
    <m/>
    <m/>
    <m/>
    <m/>
    <m/>
    <m/>
    <m/>
    <m/>
    <m/>
    <m/>
    <m/>
    <m/>
    <m/>
    <m/>
    <m/>
    <m/>
    <m/>
    <m/>
    <m/>
    <m/>
    <m/>
    <m/>
    <m/>
    <m/>
    <m/>
    <m/>
    <m/>
    <m/>
    <m/>
    <m/>
    <m/>
    <m/>
    <n v="3"/>
    <x v="0"/>
    <s v="Activo"/>
    <s v="Muy pequeño"/>
    <s v="Sucursal en línea"/>
    <s v="No"/>
    <s v=""/>
    <s v=""/>
    <n v="772891"/>
    <m/>
    <n v="772891"/>
    <x v="0"/>
    <x v="0"/>
    <s v=""/>
    <s v=""/>
    <s v=""/>
    <s v=""/>
    <x v="0"/>
  </r>
  <r>
    <n v="11423"/>
    <x v="4"/>
    <n v="0.75"/>
    <s v="Si"/>
    <s v="No"/>
    <m/>
    <x v="0"/>
    <x v="0"/>
    <x v="0"/>
    <d v="2021-01-01T00:00:00"/>
    <n v="5"/>
    <x v="2"/>
    <d v="2021-01-01T00:00:00"/>
    <n v="5"/>
    <s v="5-10 años"/>
    <d v="2000-01-01T00:00:00"/>
    <n v="26"/>
    <x v="0"/>
    <x v="8"/>
    <n v="1"/>
    <n v="1"/>
    <n v="1"/>
    <n v="1"/>
    <n v="1"/>
    <m/>
    <m/>
    <m/>
    <m/>
    <m/>
    <m/>
    <m/>
    <m/>
    <m/>
    <m/>
    <m/>
    <m/>
    <m/>
    <m/>
    <m/>
    <m/>
    <m/>
    <m/>
    <m/>
    <m/>
    <m/>
    <m/>
    <m/>
    <m/>
    <m/>
    <m/>
    <m/>
    <m/>
    <m/>
    <m/>
    <m/>
    <m/>
    <m/>
    <m/>
    <m/>
    <m/>
    <m/>
    <m/>
    <m/>
    <m/>
    <m/>
    <m/>
    <m/>
    <m/>
    <m/>
    <n v="5"/>
    <x v="1"/>
    <s v="Activo"/>
    <s v="Muy pequeño"/>
    <s v="Unidad muy pequeña"/>
    <s v="Si"/>
    <n v="1179448"/>
    <s v="750k-5 mil"/>
    <n v="33997"/>
    <m/>
    <n v="33997"/>
    <x v="1"/>
    <x v="2"/>
    <n v="8"/>
    <n v="147431"/>
    <n v="34.692708180133543"/>
    <s v="20-50x"/>
    <x v="1"/>
  </r>
  <r>
    <n v="11424"/>
    <x v="4"/>
    <n v="1"/>
    <s v="No"/>
    <s v="No"/>
    <m/>
    <x v="0"/>
    <x v="2"/>
    <x v="2"/>
    <d v="2020-06-30T00:00:00"/>
    <n v="6"/>
    <x v="2"/>
    <d v="2020-06-30T00:00:00"/>
    <n v="6"/>
    <s v="5-10 años"/>
    <d v="1995-01-01T00:00:00"/>
    <n v="31"/>
    <x v="0"/>
    <x v="1"/>
    <n v="1"/>
    <m/>
    <n v="1"/>
    <m/>
    <n v="1"/>
    <m/>
    <n v="1"/>
    <m/>
    <m/>
    <m/>
    <m/>
    <m/>
    <m/>
    <m/>
    <m/>
    <m/>
    <m/>
    <m/>
    <m/>
    <m/>
    <m/>
    <m/>
    <m/>
    <m/>
    <m/>
    <m/>
    <m/>
    <m/>
    <m/>
    <m/>
    <m/>
    <m/>
    <m/>
    <m/>
    <m/>
    <m/>
    <m/>
    <m/>
    <m/>
    <m/>
    <m/>
    <m/>
    <m/>
    <m/>
    <m/>
    <m/>
    <m/>
    <m/>
    <m/>
    <m/>
    <n v="4"/>
    <x v="1"/>
    <s v="Activo"/>
    <s v="Muy pequeño"/>
    <s v="Unidad muy pequeña"/>
    <s v="No"/>
    <n v="3836496"/>
    <s v="750k-5 mil"/>
    <n v="511928"/>
    <m/>
    <n v="511928"/>
    <x v="1"/>
    <x v="1"/>
    <n v="9"/>
    <n v="426277.33333333331"/>
    <n v="7.4942101232985889"/>
    <s v="5-10x"/>
    <x v="1"/>
  </r>
  <r>
    <n v="11425"/>
    <x v="0"/>
    <n v="0"/>
    <s v="Si"/>
    <s v="Si"/>
    <n v="0.15"/>
    <x v="1"/>
    <x v="2"/>
    <x v="3"/>
    <d v="2020-01-01T00:00:00"/>
    <n v="6"/>
    <x v="2"/>
    <d v="2020-01-01T00:00:00"/>
    <n v="6"/>
    <s v="5-10 años"/>
    <d v="1990-01-01T00:00:00"/>
    <n v="36"/>
    <x v="1"/>
    <x v="0"/>
    <n v="1"/>
    <n v="1"/>
    <m/>
    <n v="1"/>
    <m/>
    <n v="1"/>
    <m/>
    <m/>
    <m/>
    <m/>
    <m/>
    <m/>
    <m/>
    <m/>
    <m/>
    <m/>
    <m/>
    <m/>
    <m/>
    <m/>
    <m/>
    <m/>
    <m/>
    <m/>
    <m/>
    <m/>
    <m/>
    <m/>
    <m/>
    <m/>
    <m/>
    <m/>
    <m/>
    <m/>
    <m/>
    <m/>
    <m/>
    <m/>
    <m/>
    <m/>
    <m/>
    <m/>
    <m/>
    <m/>
    <m/>
    <m/>
    <m/>
    <m/>
    <m/>
    <m/>
    <n v="4"/>
    <x v="1"/>
    <s v="Activo"/>
    <s v="Pequeño"/>
    <s v="Asesor de clientes empresariales"/>
    <s v="No"/>
    <n v="3033087"/>
    <s v="750k-5 mil"/>
    <n v="803734"/>
    <m/>
    <n v="803734"/>
    <x v="2"/>
    <x v="2"/>
    <n v="2"/>
    <n v="1516543.5"/>
    <n v="3.7737447961639048"/>
    <s v="1-5x"/>
    <x v="0"/>
  </r>
  <r>
    <n v="11426"/>
    <x v="0"/>
    <n v="0.4"/>
    <s v="No"/>
    <s v="Si"/>
    <n v="0.5"/>
    <x v="1"/>
    <x v="0"/>
    <x v="0"/>
    <d v="2019-06-30T00:00:00"/>
    <n v="7"/>
    <x v="2"/>
    <d v="2019-06-30T00:00:00"/>
    <n v="7"/>
    <s v="5-10 años"/>
    <d v="1985-01-01T00:00:00"/>
    <n v="41"/>
    <x v="1"/>
    <x v="0"/>
    <m/>
    <m/>
    <n v="1"/>
    <m/>
    <n v="1"/>
    <m/>
    <n v="1"/>
    <m/>
    <m/>
    <m/>
    <m/>
    <m/>
    <m/>
    <m/>
    <m/>
    <m/>
    <m/>
    <m/>
    <m/>
    <m/>
    <m/>
    <m/>
    <m/>
    <m/>
    <m/>
    <m/>
    <m/>
    <m/>
    <m/>
    <m/>
    <m/>
    <m/>
    <m/>
    <m/>
    <m/>
    <m/>
    <m/>
    <m/>
    <m/>
    <m/>
    <m/>
    <m/>
    <m/>
    <m/>
    <m/>
    <m/>
    <m/>
    <m/>
    <m/>
    <m/>
    <n v="3"/>
    <x v="0"/>
    <s v="Activo"/>
    <s v="Pequeño"/>
    <s v="Asesor de clientes empresariales"/>
    <s v="No"/>
    <s v=""/>
    <s v=""/>
    <n v="52756"/>
    <m/>
    <n v="52756"/>
    <x v="0"/>
    <x v="0"/>
    <s v=""/>
    <s v=""/>
    <s v=""/>
    <s v=""/>
    <x v="0"/>
  </r>
  <r>
    <n v="11427"/>
    <x v="3"/>
    <n v="0.15"/>
    <s v="Si"/>
    <s v="No"/>
    <m/>
    <x v="1"/>
    <x v="0"/>
    <x v="2"/>
    <d v="2019-01-01T00:00:00"/>
    <n v="7"/>
    <x v="2"/>
    <d v="2019-01-01T00:00:00"/>
    <n v="7"/>
    <s v="5-10 años"/>
    <d v="1980-01-01T00:00:00"/>
    <n v="46"/>
    <x v="2"/>
    <x v="1"/>
    <m/>
    <n v="1"/>
    <n v="1"/>
    <n v="1"/>
    <n v="1"/>
    <n v="1"/>
    <n v="1"/>
    <m/>
    <m/>
    <m/>
    <m/>
    <m/>
    <m/>
    <m/>
    <m/>
    <m/>
    <m/>
    <m/>
    <m/>
    <m/>
    <m/>
    <m/>
    <m/>
    <m/>
    <m/>
    <m/>
    <m/>
    <m/>
    <m/>
    <m/>
    <m/>
    <m/>
    <m/>
    <m/>
    <m/>
    <m/>
    <m/>
    <m/>
    <m/>
    <m/>
    <m/>
    <m/>
    <m/>
    <m/>
    <m/>
    <m/>
    <m/>
    <m/>
    <m/>
    <m/>
    <n v="6"/>
    <x v="0"/>
    <s v="Activo"/>
    <s v="Muy pequeño"/>
    <s v="Perfil NN"/>
    <s v="No"/>
    <s v=""/>
    <s v=""/>
    <n v="282312"/>
    <m/>
    <n v="282312"/>
    <x v="0"/>
    <x v="0"/>
    <s v=""/>
    <s v=""/>
    <s v=""/>
    <s v=""/>
    <x v="0"/>
  </r>
  <r>
    <n v="11428"/>
    <x v="3"/>
    <n v="0.2"/>
    <s v="No"/>
    <s v="No"/>
    <m/>
    <x v="1"/>
    <x v="0"/>
    <x v="2"/>
    <d v="2018-06-30T00:00:00"/>
    <n v="8"/>
    <x v="2"/>
    <d v="2018-06-30T00:00:00"/>
    <n v="8"/>
    <s v="5-10 años"/>
    <d v="1975-01-01T00:00:00"/>
    <n v="51"/>
    <x v="2"/>
    <x v="1"/>
    <m/>
    <m/>
    <n v="1"/>
    <m/>
    <n v="1"/>
    <m/>
    <n v="1"/>
    <m/>
    <m/>
    <m/>
    <m/>
    <m/>
    <m/>
    <m/>
    <m/>
    <m/>
    <m/>
    <m/>
    <m/>
    <m/>
    <m/>
    <m/>
    <m/>
    <m/>
    <m/>
    <m/>
    <m/>
    <m/>
    <m/>
    <m/>
    <m/>
    <m/>
    <m/>
    <m/>
    <m/>
    <m/>
    <m/>
    <m/>
    <m/>
    <m/>
    <m/>
    <m/>
    <m/>
    <m/>
    <m/>
    <m/>
    <m/>
    <m/>
    <m/>
    <m/>
    <n v="3"/>
    <x v="0"/>
    <s v="Activo"/>
    <s v="Muy pequeño"/>
    <s v="Perfil NN"/>
    <s v="No"/>
    <s v=""/>
    <s v=""/>
    <n v="1007918"/>
    <m/>
    <n v="1007918"/>
    <x v="0"/>
    <x v="0"/>
    <s v=""/>
    <s v=""/>
    <s v=""/>
    <s v=""/>
    <x v="0"/>
  </r>
  <r>
    <n v="11429"/>
    <x v="0"/>
    <n v="0.3"/>
    <s v="Si"/>
    <s v="Si"/>
    <n v="0.15"/>
    <x v="1"/>
    <x v="0"/>
    <x v="1"/>
    <d v="2018-01-01T00:00:00"/>
    <n v="8"/>
    <x v="2"/>
    <d v="2018-01-01T00:00:00"/>
    <n v="8"/>
    <s v="5-10 años"/>
    <d v="1970-01-01T00:00:00"/>
    <n v="56"/>
    <x v="3"/>
    <x v="0"/>
    <m/>
    <n v="1"/>
    <n v="1"/>
    <n v="1"/>
    <n v="1"/>
    <m/>
    <m/>
    <m/>
    <m/>
    <m/>
    <m/>
    <m/>
    <m/>
    <m/>
    <m/>
    <m/>
    <m/>
    <m/>
    <m/>
    <m/>
    <m/>
    <m/>
    <m/>
    <m/>
    <m/>
    <m/>
    <m/>
    <m/>
    <m/>
    <m/>
    <m/>
    <m/>
    <m/>
    <m/>
    <m/>
    <m/>
    <m/>
    <m/>
    <m/>
    <m/>
    <m/>
    <m/>
    <m/>
    <m/>
    <m/>
    <m/>
    <m/>
    <m/>
    <m/>
    <m/>
    <n v="4"/>
    <x v="0"/>
    <s v="Activo"/>
    <s v="Muy pequeño"/>
    <s v="Unidad muy pequeña"/>
    <s v="No"/>
    <s v=""/>
    <s v=""/>
    <n v="1013220"/>
    <m/>
    <n v="1013220"/>
    <x v="0"/>
    <x v="0"/>
    <s v=""/>
    <s v=""/>
    <s v=""/>
    <s v=""/>
    <x v="0"/>
  </r>
  <r>
    <n v="11430"/>
    <x v="2"/>
    <n v="0.4"/>
    <s v="No"/>
    <s v="Si"/>
    <n v="0.3"/>
    <x v="1"/>
    <x v="2"/>
    <x v="3"/>
    <d v="2017-06-30T00:00:00"/>
    <n v="9"/>
    <x v="2"/>
    <d v="2017-06-30T00:00:00"/>
    <n v="9"/>
    <s v="5-10 años"/>
    <d v="1965-01-01T00:00:00"/>
    <n v="61"/>
    <x v="3"/>
    <x v="0"/>
    <n v="1"/>
    <m/>
    <n v="1"/>
    <m/>
    <n v="1"/>
    <m/>
    <n v="1"/>
    <m/>
    <m/>
    <m/>
    <m/>
    <m/>
    <m/>
    <m/>
    <m/>
    <m/>
    <m/>
    <m/>
    <m/>
    <m/>
    <m/>
    <m/>
    <m/>
    <m/>
    <m/>
    <m/>
    <m/>
    <m/>
    <m/>
    <m/>
    <m/>
    <m/>
    <m/>
    <m/>
    <m/>
    <m/>
    <m/>
    <m/>
    <m/>
    <m/>
    <m/>
    <m/>
    <m/>
    <m/>
    <m/>
    <m/>
    <m/>
    <m/>
    <m/>
    <m/>
    <n v="4"/>
    <x v="1"/>
    <s v="Activo"/>
    <s v="Mediano"/>
    <s v="Asesor de clientes empresariales"/>
    <s v="No"/>
    <n v="1331595"/>
    <s v="750k-5 mil"/>
    <n v="1011045"/>
    <m/>
    <n v="1011045"/>
    <x v="2"/>
    <x v="1"/>
    <n v="3"/>
    <n v="443865"/>
    <n v="1.3170482026022581"/>
    <s v="1-5x"/>
    <x v="1"/>
  </r>
  <r>
    <n v="11431"/>
    <x v="0"/>
    <n v="0.5"/>
    <s v="Si"/>
    <s v="No"/>
    <m/>
    <x v="0"/>
    <x v="0"/>
    <x v="2"/>
    <d v="2017-01-01T00:00:00"/>
    <n v="9"/>
    <x v="2"/>
    <d v="2017-01-01T00:00:00"/>
    <n v="9"/>
    <s v="5-10 años"/>
    <d v="2000-01-01T00:00:00"/>
    <n v="26"/>
    <x v="0"/>
    <x v="0"/>
    <m/>
    <n v="1"/>
    <m/>
    <n v="1"/>
    <m/>
    <n v="1"/>
    <m/>
    <m/>
    <m/>
    <m/>
    <m/>
    <m/>
    <m/>
    <m/>
    <m/>
    <m/>
    <m/>
    <m/>
    <m/>
    <m/>
    <m/>
    <m/>
    <m/>
    <m/>
    <m/>
    <m/>
    <m/>
    <m/>
    <m/>
    <m/>
    <m/>
    <m/>
    <m/>
    <m/>
    <m/>
    <m/>
    <m/>
    <m/>
    <m/>
    <m/>
    <m/>
    <m/>
    <m/>
    <m/>
    <m/>
    <m/>
    <m/>
    <m/>
    <m/>
    <m/>
    <n v="3"/>
    <x v="0"/>
    <s v="Activo"/>
    <s v="Muy pequeño"/>
    <s v="Unidad muy pequeña"/>
    <s v="No"/>
    <s v=""/>
    <s v=""/>
    <n v="48093"/>
    <m/>
    <n v="48093"/>
    <x v="0"/>
    <x v="0"/>
    <s v=""/>
    <s v=""/>
    <s v=""/>
    <s v=""/>
    <x v="0"/>
  </r>
  <r>
    <n v="11432"/>
    <x v="0"/>
    <n v="0.6"/>
    <s v="No"/>
    <s v="No"/>
    <m/>
    <x v="0"/>
    <x v="2"/>
    <x v="3"/>
    <d v="2016-06-30T00:00:00"/>
    <n v="10"/>
    <x v="3"/>
    <d v="2016-06-30T00:00:00"/>
    <n v="10"/>
    <s v="10-20 años"/>
    <d v="1995-01-01T00:00:00"/>
    <n v="31"/>
    <x v="0"/>
    <x v="0"/>
    <n v="1"/>
    <m/>
    <n v="1"/>
    <m/>
    <n v="1"/>
    <m/>
    <n v="1"/>
    <m/>
    <m/>
    <m/>
    <m/>
    <m/>
    <m/>
    <m/>
    <m/>
    <m/>
    <m/>
    <m/>
    <m/>
    <m/>
    <m/>
    <m/>
    <m/>
    <m/>
    <m/>
    <m/>
    <m/>
    <m/>
    <m/>
    <m/>
    <m/>
    <m/>
    <m/>
    <m/>
    <m/>
    <m/>
    <m/>
    <m/>
    <m/>
    <m/>
    <m/>
    <m/>
    <m/>
    <m/>
    <m/>
    <m/>
    <m/>
    <m/>
    <m/>
    <m/>
    <n v="4"/>
    <x v="1"/>
    <s v="Activo"/>
    <s v="Pequeño"/>
    <s v="Asesor de clientes empresariales"/>
    <s v="No"/>
    <n v="1804112"/>
    <s v="750k-5 mil"/>
    <n v="322545"/>
    <m/>
    <n v="322545"/>
    <x v="1"/>
    <x v="1"/>
    <n v="2"/>
    <n v="902056"/>
    <n v="5.593365266861988"/>
    <s v="5-10x"/>
    <x v="1"/>
  </r>
  <r>
    <n v="11433"/>
    <x v="8"/>
    <n v="0.7"/>
    <s v="Si"/>
    <s v="Si"/>
    <n v="0.4"/>
    <x v="0"/>
    <x v="0"/>
    <x v="2"/>
    <d v="2016-01-01T00:00:00"/>
    <n v="10"/>
    <x v="3"/>
    <d v="2016-01-01T00:00:00"/>
    <n v="10"/>
    <s v="10-20 años"/>
    <d v="1990-01-01T00:00:00"/>
    <n v="36"/>
    <x v="1"/>
    <x v="7"/>
    <m/>
    <n v="1"/>
    <n v="1"/>
    <n v="1"/>
    <n v="1"/>
    <n v="1"/>
    <n v="1"/>
    <m/>
    <m/>
    <m/>
    <m/>
    <m/>
    <m/>
    <m/>
    <m/>
    <m/>
    <m/>
    <m/>
    <m/>
    <m/>
    <m/>
    <m/>
    <m/>
    <m/>
    <m/>
    <m/>
    <m/>
    <m/>
    <m/>
    <m/>
    <m/>
    <m/>
    <m/>
    <m/>
    <m/>
    <m/>
    <m/>
    <m/>
    <m/>
    <m/>
    <m/>
    <m/>
    <m/>
    <m/>
    <m/>
    <m/>
    <m/>
    <m/>
    <m/>
    <m/>
    <n v="6"/>
    <x v="0"/>
    <s v="Activo"/>
    <s v="Muy pequeño"/>
    <s v="Unidad muy pequeña"/>
    <s v="No"/>
    <s v=""/>
    <s v=""/>
    <n v="284611"/>
    <m/>
    <n v="284611"/>
    <x v="0"/>
    <x v="0"/>
    <s v=""/>
    <s v=""/>
    <s v=""/>
    <s v=""/>
    <x v="0"/>
  </r>
  <r>
    <n v="11434"/>
    <x v="17"/>
    <n v="0.8"/>
    <s v="No"/>
    <s v="Si"/>
    <n v="0.75"/>
    <x v="0"/>
    <x v="0"/>
    <x v="2"/>
    <d v="2015-06-30T00:00:00"/>
    <n v="11"/>
    <x v="3"/>
    <d v="2015-06-30T00:00:00"/>
    <n v="11"/>
    <s v="10-20 años"/>
    <d v="1985-01-01T00:00:00"/>
    <n v="41"/>
    <x v="1"/>
    <x v="4"/>
    <m/>
    <m/>
    <n v="1"/>
    <m/>
    <n v="1"/>
    <m/>
    <n v="1"/>
    <m/>
    <m/>
    <m/>
    <m/>
    <m/>
    <m/>
    <m/>
    <m/>
    <m/>
    <m/>
    <m/>
    <m/>
    <m/>
    <m/>
    <m/>
    <m/>
    <m/>
    <m/>
    <m/>
    <m/>
    <m/>
    <m/>
    <m/>
    <m/>
    <m/>
    <m/>
    <m/>
    <m/>
    <m/>
    <m/>
    <m/>
    <m/>
    <m/>
    <m/>
    <m/>
    <m/>
    <m/>
    <m/>
    <m/>
    <m/>
    <m/>
    <m/>
    <m/>
    <n v="3"/>
    <x v="0"/>
    <s v="Activo"/>
    <s v="Muy pequeño"/>
    <s v="Sucursal en línea"/>
    <s v="No"/>
    <s v=""/>
    <s v=""/>
    <n v="735572"/>
    <m/>
    <n v="735572"/>
    <x v="0"/>
    <x v="0"/>
    <s v=""/>
    <s v=""/>
    <s v=""/>
    <s v=""/>
    <x v="0"/>
  </r>
  <r>
    <n v="11435"/>
    <x v="7"/>
    <n v="0.75"/>
    <s v="Si"/>
    <s v="No"/>
    <m/>
    <x v="0"/>
    <x v="0"/>
    <x v="2"/>
    <d v="2015-01-01T00:00:00"/>
    <n v="11"/>
    <x v="3"/>
    <d v="2015-01-01T00:00:00"/>
    <n v="11"/>
    <s v="10-20 años"/>
    <d v="1980-01-01T00:00:00"/>
    <n v="46"/>
    <x v="2"/>
    <x v="10"/>
    <m/>
    <n v="1"/>
    <n v="1"/>
    <n v="1"/>
    <n v="1"/>
    <m/>
    <m/>
    <m/>
    <m/>
    <m/>
    <m/>
    <m/>
    <m/>
    <m/>
    <m/>
    <m/>
    <m/>
    <m/>
    <m/>
    <m/>
    <m/>
    <m/>
    <m/>
    <m/>
    <m/>
    <m/>
    <m/>
    <m/>
    <m/>
    <m/>
    <m/>
    <m/>
    <m/>
    <m/>
    <m/>
    <m/>
    <m/>
    <m/>
    <m/>
    <m/>
    <m/>
    <m/>
    <m/>
    <m/>
    <m/>
    <m/>
    <m/>
    <m/>
    <m/>
    <m/>
    <n v="4"/>
    <x v="0"/>
    <s v="Activo"/>
    <s v="Muy pequeño"/>
    <s v="Sucursal en línea"/>
    <s v="No"/>
    <s v=""/>
    <s v=""/>
    <n v="158054"/>
    <m/>
    <n v="158054"/>
    <x v="0"/>
    <x v="0"/>
    <s v=""/>
    <s v=""/>
    <s v=""/>
    <s v=""/>
    <x v="0"/>
  </r>
  <r>
    <n v="11436"/>
    <x v="0"/>
    <n v="1"/>
    <s v="No"/>
    <s v="No"/>
    <m/>
    <x v="0"/>
    <x v="0"/>
    <x v="2"/>
    <d v="2014-01-01T00:00:00"/>
    <n v="12"/>
    <x v="3"/>
    <d v="2014-01-01T00:00:00"/>
    <n v="12"/>
    <s v="10-20 años"/>
    <d v="1975-01-01T00:00:00"/>
    <n v="51"/>
    <x v="2"/>
    <x v="3"/>
    <m/>
    <m/>
    <n v="1"/>
    <m/>
    <n v="1"/>
    <m/>
    <n v="1"/>
    <m/>
    <m/>
    <m/>
    <m/>
    <m/>
    <m/>
    <m/>
    <m/>
    <m/>
    <m/>
    <m/>
    <m/>
    <m/>
    <m/>
    <m/>
    <m/>
    <m/>
    <m/>
    <m/>
    <m/>
    <m/>
    <m/>
    <m/>
    <m/>
    <m/>
    <m/>
    <m/>
    <m/>
    <m/>
    <m/>
    <m/>
    <m/>
    <m/>
    <m/>
    <m/>
    <m/>
    <m/>
    <m/>
    <m/>
    <m/>
    <m/>
    <m/>
    <m/>
    <n v="3"/>
    <x v="0"/>
    <s v="Activo"/>
    <s v="Muy pequeño"/>
    <s v="Unidad muy pequeña"/>
    <s v="No"/>
    <s v=""/>
    <s v=""/>
    <n v="1929835"/>
    <m/>
    <n v="1929835"/>
    <x v="0"/>
    <x v="0"/>
    <s v=""/>
    <s v=""/>
    <s v=""/>
    <s v=""/>
    <x v="0"/>
  </r>
  <r>
    <n v="11437"/>
    <x v="0"/>
    <n v="0"/>
    <s v="Si"/>
    <s v="Si"/>
    <n v="0.15"/>
    <x v="1"/>
    <x v="1"/>
    <x v="1"/>
    <d v="2013-01-01T00:00:00"/>
    <n v="13"/>
    <x v="3"/>
    <d v="2013-01-01T00:00:00"/>
    <n v="13"/>
    <s v="10-20 años"/>
    <d v="1970-01-01T00:00:00"/>
    <n v="56"/>
    <x v="3"/>
    <x v="10"/>
    <n v="1"/>
    <n v="1"/>
    <m/>
    <n v="1"/>
    <m/>
    <n v="1"/>
    <m/>
    <m/>
    <m/>
    <m/>
    <m/>
    <m/>
    <m/>
    <m/>
    <m/>
    <m/>
    <m/>
    <m/>
    <m/>
    <m/>
    <m/>
    <m/>
    <m/>
    <m/>
    <m/>
    <m/>
    <m/>
    <m/>
    <m/>
    <m/>
    <m/>
    <m/>
    <m/>
    <m/>
    <m/>
    <m/>
    <m/>
    <m/>
    <m/>
    <m/>
    <m/>
    <m/>
    <m/>
    <m/>
    <m/>
    <m/>
    <m/>
    <m/>
    <m/>
    <m/>
    <n v="4"/>
    <x v="1"/>
    <s v="Activo"/>
    <s v="Pequeño"/>
    <s v="Asesor de clientes empresariales"/>
    <s v="No"/>
    <n v="1986350"/>
    <s v="750k-5 mil"/>
    <n v="1740678"/>
    <m/>
    <n v="1740678"/>
    <x v="2"/>
    <x v="2"/>
    <n v="7"/>
    <n v="283764.28571428574"/>
    <n v="1.1411358102992053"/>
    <s v="1-5x"/>
    <x v="1"/>
  </r>
  <r>
    <n v="11438"/>
    <x v="0"/>
    <n v="0.4"/>
    <s v="No"/>
    <s v="Si"/>
    <n v="0.5"/>
    <x v="1"/>
    <x v="0"/>
    <x v="0"/>
    <d v="2012-01-01T00:00:00"/>
    <n v="14"/>
    <x v="3"/>
    <d v="2012-01-01T00:00:00"/>
    <n v="14"/>
    <s v="10-20 años"/>
    <d v="1965-01-01T00:00:00"/>
    <n v="61"/>
    <x v="3"/>
    <x v="14"/>
    <m/>
    <m/>
    <n v="1"/>
    <m/>
    <n v="1"/>
    <m/>
    <n v="1"/>
    <m/>
    <m/>
    <m/>
    <m/>
    <m/>
    <m/>
    <m/>
    <m/>
    <m/>
    <m/>
    <m/>
    <m/>
    <m/>
    <m/>
    <m/>
    <m/>
    <m/>
    <m/>
    <m/>
    <m/>
    <m/>
    <m/>
    <m/>
    <m/>
    <m/>
    <m/>
    <m/>
    <m/>
    <m/>
    <m/>
    <m/>
    <m/>
    <m/>
    <m/>
    <m/>
    <m/>
    <m/>
    <m/>
    <m/>
    <m/>
    <m/>
    <m/>
    <m/>
    <n v="3"/>
    <x v="0"/>
    <s v="Activo"/>
    <s v="Mediano"/>
    <s v="Asesor de clientes empresariales"/>
    <s v="No"/>
    <s v=""/>
    <s v=""/>
    <n v="551102"/>
    <m/>
    <n v="551102"/>
    <x v="0"/>
    <x v="0"/>
    <s v=""/>
    <s v=""/>
    <s v=""/>
    <s v=""/>
    <x v="0"/>
  </r>
  <r>
    <n v="11439"/>
    <x v="0"/>
    <n v="0.15"/>
    <s v="Si"/>
    <s v="No"/>
    <m/>
    <x v="1"/>
    <x v="0"/>
    <x v="2"/>
    <d v="2011-01-01T00:00:00"/>
    <n v="15"/>
    <x v="3"/>
    <d v="2011-01-01T00:00:00"/>
    <n v="15"/>
    <s v="10-20 años"/>
    <d v="2000-01-01T00:00:00"/>
    <n v="26"/>
    <x v="0"/>
    <x v="7"/>
    <m/>
    <n v="1"/>
    <n v="1"/>
    <n v="1"/>
    <n v="1"/>
    <n v="1"/>
    <n v="1"/>
    <m/>
    <m/>
    <m/>
    <m/>
    <m/>
    <m/>
    <m/>
    <m/>
    <m/>
    <m/>
    <m/>
    <m/>
    <m/>
    <m/>
    <m/>
    <m/>
    <m/>
    <m/>
    <m/>
    <m/>
    <m/>
    <m/>
    <m/>
    <m/>
    <m/>
    <m/>
    <m/>
    <m/>
    <m/>
    <m/>
    <m/>
    <m/>
    <m/>
    <m/>
    <m/>
    <m/>
    <m/>
    <m/>
    <m/>
    <m/>
    <m/>
    <m/>
    <m/>
    <n v="6"/>
    <x v="0"/>
    <s v="Activo"/>
    <s v="Muy pequeño"/>
    <s v="Sucursal en línea"/>
    <s v="No"/>
    <s v=""/>
    <s v=""/>
    <n v="258981"/>
    <m/>
    <n v="258981"/>
    <x v="0"/>
    <x v="0"/>
    <s v=""/>
    <s v=""/>
    <s v=""/>
    <s v=""/>
    <x v="0"/>
  </r>
  <r>
    <n v="11440"/>
    <x v="0"/>
    <n v="0.2"/>
    <s v="No"/>
    <s v="No"/>
    <m/>
    <x v="1"/>
    <x v="2"/>
    <x v="2"/>
    <d v="2010-01-01T00:00:00"/>
    <n v="16"/>
    <x v="3"/>
    <d v="2010-01-01T00:00:00"/>
    <n v="16"/>
    <s v="10-20 años"/>
    <d v="1995-01-01T00:00:00"/>
    <n v="31"/>
    <x v="0"/>
    <x v="0"/>
    <n v="1"/>
    <m/>
    <n v="1"/>
    <m/>
    <n v="1"/>
    <m/>
    <n v="1"/>
    <m/>
    <m/>
    <m/>
    <m/>
    <m/>
    <m/>
    <m/>
    <m/>
    <m/>
    <m/>
    <m/>
    <m/>
    <m/>
    <m/>
    <m/>
    <m/>
    <m/>
    <m/>
    <m/>
    <m/>
    <m/>
    <m/>
    <m/>
    <m/>
    <m/>
    <m/>
    <m/>
    <m/>
    <m/>
    <m/>
    <m/>
    <m/>
    <m/>
    <m/>
    <m/>
    <m/>
    <m/>
    <m/>
    <m/>
    <m/>
    <m/>
    <m/>
    <m/>
    <n v="4"/>
    <x v="1"/>
    <s v="Activo"/>
    <s v="Muy pequeño"/>
    <s v="Unidad muy pequeña"/>
    <s v="No"/>
    <n v="2964281"/>
    <s v="750k-5 mil"/>
    <n v="1666058"/>
    <m/>
    <n v="1666058"/>
    <x v="1"/>
    <x v="1"/>
    <n v="6"/>
    <n v="494046.83333333331"/>
    <n v="1.7792183705489244"/>
    <s v="1-5x"/>
    <x v="1"/>
  </r>
  <r>
    <n v="11441"/>
    <x v="0"/>
    <n v="0.3"/>
    <s v="Si"/>
    <s v="Si"/>
    <n v="0.15"/>
    <x v="1"/>
    <x v="0"/>
    <x v="0"/>
    <d v="2009-01-01T00:00:00"/>
    <n v="17"/>
    <x v="3"/>
    <d v="2009-01-01T00:00:00"/>
    <n v="17"/>
    <s v="10-20 años"/>
    <d v="1990-01-01T00:00:00"/>
    <n v="36"/>
    <x v="1"/>
    <x v="3"/>
    <m/>
    <n v="1"/>
    <n v="1"/>
    <n v="1"/>
    <n v="1"/>
    <m/>
    <m/>
    <m/>
    <m/>
    <m/>
    <m/>
    <m/>
    <m/>
    <m/>
    <m/>
    <m/>
    <m/>
    <m/>
    <m/>
    <m/>
    <m/>
    <m/>
    <m/>
    <m/>
    <m/>
    <m/>
    <m/>
    <m/>
    <m/>
    <m/>
    <m/>
    <m/>
    <m/>
    <m/>
    <m/>
    <m/>
    <m/>
    <m/>
    <m/>
    <m/>
    <m/>
    <m/>
    <m/>
    <m/>
    <m/>
    <m/>
    <m/>
    <m/>
    <m/>
    <m/>
    <n v="4"/>
    <x v="0"/>
    <s v="Activo"/>
    <s v="Pequeño"/>
    <s v="Asesor de clientes empresariales"/>
    <s v="No"/>
    <s v=""/>
    <s v=""/>
    <n v="82133"/>
    <m/>
    <n v="82133"/>
    <x v="0"/>
    <x v="0"/>
    <s v=""/>
    <s v=""/>
    <s v=""/>
    <s v=""/>
    <x v="0"/>
  </r>
  <r>
    <n v="11442"/>
    <x v="0"/>
    <n v="0.4"/>
    <s v="No"/>
    <s v="Si"/>
    <n v="0.3"/>
    <x v="1"/>
    <x v="0"/>
    <x v="1"/>
    <d v="2008-01-01T00:00:00"/>
    <n v="18"/>
    <x v="3"/>
    <d v="2008-01-01T00:00:00"/>
    <n v="18"/>
    <s v="10-20 años"/>
    <d v="1985-01-01T00:00:00"/>
    <n v="41"/>
    <x v="1"/>
    <x v="0"/>
    <m/>
    <m/>
    <n v="1"/>
    <m/>
    <n v="1"/>
    <m/>
    <n v="1"/>
    <m/>
    <m/>
    <m/>
    <m/>
    <m/>
    <m/>
    <m/>
    <m/>
    <m/>
    <m/>
    <m/>
    <m/>
    <m/>
    <m/>
    <m/>
    <m/>
    <m/>
    <m/>
    <m/>
    <m/>
    <m/>
    <m/>
    <m/>
    <m/>
    <m/>
    <m/>
    <m/>
    <m/>
    <m/>
    <m/>
    <m/>
    <m/>
    <m/>
    <m/>
    <m/>
    <m/>
    <m/>
    <m/>
    <m/>
    <m/>
    <m/>
    <m/>
    <m/>
    <n v="3"/>
    <x v="0"/>
    <s v="Activo"/>
    <s v="Muy pequeño"/>
    <s v="Unidad muy pequeña"/>
    <s v="No"/>
    <s v=""/>
    <s v=""/>
    <n v="42764"/>
    <m/>
    <n v="42764"/>
    <x v="0"/>
    <x v="0"/>
    <s v=""/>
    <s v=""/>
    <s v=""/>
    <s v=""/>
    <x v="0"/>
  </r>
  <r>
    <n v="11443"/>
    <x v="0"/>
    <n v="0.5"/>
    <s v="Si"/>
    <s v="No"/>
    <m/>
    <x v="0"/>
    <x v="2"/>
    <x v="1"/>
    <d v="2007-01-01T00:00:00"/>
    <n v="19"/>
    <x v="3"/>
    <d v="2007-01-01T00:00:00"/>
    <n v="19"/>
    <s v="10-20 años"/>
    <d v="1980-01-01T00:00:00"/>
    <n v="46"/>
    <x v="2"/>
    <x v="4"/>
    <m/>
    <n v="1"/>
    <m/>
    <n v="1"/>
    <m/>
    <n v="1"/>
    <m/>
    <m/>
    <m/>
    <m/>
    <m/>
    <m/>
    <m/>
    <m/>
    <m/>
    <m/>
    <m/>
    <m/>
    <m/>
    <m/>
    <m/>
    <m/>
    <m/>
    <m/>
    <m/>
    <m/>
    <m/>
    <m/>
    <m/>
    <m/>
    <m/>
    <m/>
    <m/>
    <m/>
    <m/>
    <m/>
    <m/>
    <m/>
    <m/>
    <m/>
    <m/>
    <m/>
    <m/>
    <m/>
    <m/>
    <m/>
    <m/>
    <m/>
    <m/>
    <m/>
    <n v="3"/>
    <x v="0"/>
    <s v="Activo"/>
    <s v="Mediano"/>
    <s v="Asesor de clientes empresariales"/>
    <s v="No"/>
    <s v=""/>
    <s v=""/>
    <n v="1100586"/>
    <m/>
    <n v="1100586"/>
    <x v="0"/>
    <x v="0"/>
    <s v=""/>
    <s v=""/>
    <s v=""/>
    <s v=""/>
    <x v="0"/>
  </r>
  <r>
    <n v="11444"/>
    <x v="7"/>
    <n v="0.6"/>
    <s v="No"/>
    <s v="No"/>
    <m/>
    <x v="0"/>
    <x v="2"/>
    <x v="2"/>
    <d v="2006-01-01T00:00:00"/>
    <n v="20"/>
    <x v="4"/>
    <d v="2006-01-01T00:00:00"/>
    <n v="20"/>
    <s v="&gt;20 años"/>
    <d v="1975-01-01T00:00:00"/>
    <n v="51"/>
    <x v="2"/>
    <x v="0"/>
    <n v="1"/>
    <m/>
    <n v="1"/>
    <m/>
    <n v="1"/>
    <m/>
    <n v="1"/>
    <m/>
    <m/>
    <m/>
    <m/>
    <m/>
    <m/>
    <m/>
    <m/>
    <m/>
    <m/>
    <m/>
    <m/>
    <m/>
    <m/>
    <m/>
    <m/>
    <m/>
    <m/>
    <m/>
    <m/>
    <m/>
    <m/>
    <m/>
    <m/>
    <m/>
    <m/>
    <m/>
    <m/>
    <m/>
    <m/>
    <m/>
    <m/>
    <m/>
    <m/>
    <m/>
    <m/>
    <m/>
    <m/>
    <m/>
    <m/>
    <m/>
    <m/>
    <m/>
    <n v="4"/>
    <x v="1"/>
    <s v="Activo"/>
    <s v="Mediano"/>
    <s v="Asesor de clientes empresariales"/>
    <s v="No"/>
    <n v="4487825"/>
    <s v="750k-5 mil"/>
    <n v="1196510"/>
    <m/>
    <n v="1196510"/>
    <x v="1"/>
    <x v="1"/>
    <n v="2"/>
    <n v="2243912.5"/>
    <n v="3.7507626346624767"/>
    <s v="1-5x"/>
    <x v="1"/>
  </r>
  <r>
    <n v="11445"/>
    <x v="0"/>
    <n v="0.7"/>
    <s v="Si"/>
    <s v="Si"/>
    <n v="0.4"/>
    <x v="0"/>
    <x v="0"/>
    <x v="0"/>
    <d v="2005-01-01T00:00:00"/>
    <n v="21"/>
    <x v="4"/>
    <d v="2005-01-01T00:00:00"/>
    <n v="21"/>
    <s v="&gt;20 años"/>
    <d v="1970-01-01T00:00:00"/>
    <n v="56"/>
    <x v="3"/>
    <x v="10"/>
    <m/>
    <n v="1"/>
    <n v="1"/>
    <n v="1"/>
    <n v="1"/>
    <n v="1"/>
    <n v="1"/>
    <m/>
    <m/>
    <m/>
    <m/>
    <m/>
    <m/>
    <m/>
    <m/>
    <m/>
    <m/>
    <m/>
    <m/>
    <m/>
    <m/>
    <m/>
    <m/>
    <m/>
    <m/>
    <m/>
    <m/>
    <m/>
    <m/>
    <m/>
    <m/>
    <m/>
    <m/>
    <m/>
    <m/>
    <m/>
    <m/>
    <m/>
    <m/>
    <m/>
    <m/>
    <m/>
    <m/>
    <m/>
    <m/>
    <m/>
    <m/>
    <m/>
    <m/>
    <m/>
    <n v="6"/>
    <x v="0"/>
    <s v="Activo"/>
    <s v="Pequeño"/>
    <s v="Asesor de clientes empresariales"/>
    <s v="No"/>
    <s v=""/>
    <s v=""/>
    <n v="250982"/>
    <m/>
    <n v="250982"/>
    <x v="0"/>
    <x v="0"/>
    <s v=""/>
    <s v=""/>
    <s v=""/>
    <s v=""/>
    <x v="0"/>
  </r>
  <r>
    <n v="11446"/>
    <x v="0"/>
    <n v="0.8"/>
    <s v="No"/>
    <s v="Si"/>
    <n v="0.75"/>
    <x v="0"/>
    <x v="0"/>
    <x v="0"/>
    <d v="2004-01-01T00:00:00"/>
    <n v="22"/>
    <x v="4"/>
    <d v="2004-01-01T00:00:00"/>
    <n v="22"/>
    <s v="&gt;20 años"/>
    <d v="1965-01-01T00:00:00"/>
    <n v="61"/>
    <x v="3"/>
    <x v="0"/>
    <n v="1"/>
    <m/>
    <n v="1"/>
    <m/>
    <n v="1"/>
    <m/>
    <n v="1"/>
    <m/>
    <m/>
    <m/>
    <m/>
    <m/>
    <m/>
    <m/>
    <m/>
    <m/>
    <m/>
    <m/>
    <m/>
    <m/>
    <m/>
    <m/>
    <m/>
    <m/>
    <m/>
    <m/>
    <m/>
    <m/>
    <m/>
    <m/>
    <m/>
    <m/>
    <m/>
    <m/>
    <m/>
    <m/>
    <m/>
    <m/>
    <m/>
    <m/>
    <m/>
    <m/>
    <m/>
    <m/>
    <m/>
    <m/>
    <m/>
    <m/>
    <m/>
    <m/>
    <n v="4"/>
    <x v="1"/>
    <s v="Activo"/>
    <s v="Pequeño"/>
    <s v="Asesor de clientes empresariales"/>
    <s v="No"/>
    <n v="2915728"/>
    <s v="750k-5 mil"/>
    <n v="970675"/>
    <m/>
    <n v="970675"/>
    <x v="2"/>
    <x v="1"/>
    <n v="6"/>
    <n v="485954.66666666669"/>
    <n v="3.0038148710948565"/>
    <s v="1-5x"/>
    <x v="0"/>
  </r>
  <r>
    <n v="11447"/>
    <x v="6"/>
    <n v="0.75"/>
    <s v="Si"/>
    <s v="No"/>
    <m/>
    <x v="0"/>
    <x v="0"/>
    <x v="0"/>
    <d v="2003-01-01T00:00:00"/>
    <n v="23"/>
    <x v="4"/>
    <d v="2003-01-01T00:00:00"/>
    <n v="23"/>
    <s v="&gt;20 años"/>
    <d v="2000-01-01T00:00:00"/>
    <n v="26"/>
    <x v="0"/>
    <x v="1"/>
    <n v="1"/>
    <n v="1"/>
    <n v="1"/>
    <n v="1"/>
    <n v="1"/>
    <m/>
    <m/>
    <m/>
    <m/>
    <m/>
    <m/>
    <m/>
    <m/>
    <m/>
    <m/>
    <m/>
    <m/>
    <m/>
    <m/>
    <m/>
    <m/>
    <m/>
    <m/>
    <m/>
    <m/>
    <m/>
    <m/>
    <m/>
    <m/>
    <m/>
    <m/>
    <m/>
    <m/>
    <m/>
    <m/>
    <m/>
    <m/>
    <m/>
    <m/>
    <m/>
    <m/>
    <m/>
    <m/>
    <m/>
    <m/>
    <m/>
    <m/>
    <m/>
    <m/>
    <m/>
    <n v="5"/>
    <x v="1"/>
    <s v="Activo"/>
    <s v="Mediano"/>
    <s v="Asesor de clientes empresariales"/>
    <s v="No"/>
    <n v="4891944"/>
    <s v="750k-5 mil"/>
    <n v="367039"/>
    <m/>
    <n v="367039"/>
    <x v="1"/>
    <x v="2"/>
    <n v="8"/>
    <n v="611493"/>
    <n v="13.328131342990799"/>
    <s v="10-20x"/>
    <x v="1"/>
  </r>
  <r>
    <n v="11448"/>
    <x v="9"/>
    <n v="1"/>
    <s v="No"/>
    <s v="No"/>
    <m/>
    <x v="0"/>
    <x v="0"/>
    <x v="2"/>
    <d v="2002-01-01T00:00:00"/>
    <n v="24"/>
    <x v="4"/>
    <d v="2002-01-01T00:00:00"/>
    <n v="24"/>
    <s v="&gt;20 años"/>
    <d v="1995-01-01T00:00:00"/>
    <n v="31"/>
    <x v="0"/>
    <x v="8"/>
    <n v="1"/>
    <m/>
    <n v="1"/>
    <m/>
    <n v="1"/>
    <m/>
    <n v="1"/>
    <m/>
    <m/>
    <m/>
    <m/>
    <m/>
    <m/>
    <m/>
    <m/>
    <m/>
    <m/>
    <m/>
    <m/>
    <m/>
    <m/>
    <m/>
    <m/>
    <m/>
    <m/>
    <m/>
    <m/>
    <m/>
    <m/>
    <m/>
    <m/>
    <m/>
    <m/>
    <m/>
    <m/>
    <m/>
    <m/>
    <m/>
    <m/>
    <m/>
    <m/>
    <m/>
    <m/>
    <m/>
    <m/>
    <m/>
    <m/>
    <m/>
    <m/>
    <m/>
    <n v="4"/>
    <x v="1"/>
    <s v="Activo"/>
    <s v="Muy pequeño"/>
    <s v="Unidad muy pequeña"/>
    <s v="No"/>
    <n v="4350065"/>
    <s v="750k-5 mil"/>
    <n v="4812"/>
    <m/>
    <n v="4812"/>
    <x v="1"/>
    <x v="1"/>
    <n v="4"/>
    <n v="1087516.25"/>
    <n v="904.00353283458026"/>
    <s v="&gt;500x"/>
    <x v="1"/>
  </r>
  <r>
    <n v="11449"/>
    <x v="2"/>
    <n v="0"/>
    <s v="Si"/>
    <s v="Si"/>
    <n v="0.15"/>
    <x v="1"/>
    <x v="4"/>
    <x v="0"/>
    <d v="2001-01-01T00:00:00"/>
    <n v="25"/>
    <x v="4"/>
    <d v="2001-01-01T00:00:00"/>
    <n v="25"/>
    <s v="&gt;20 años"/>
    <d v="1990-01-01T00:00:00"/>
    <n v="36"/>
    <x v="1"/>
    <x v="0"/>
    <n v="1"/>
    <n v="1"/>
    <m/>
    <n v="1"/>
    <m/>
    <n v="1"/>
    <m/>
    <m/>
    <m/>
    <m/>
    <m/>
    <m/>
    <m/>
    <m/>
    <m/>
    <m/>
    <m/>
    <m/>
    <m/>
    <m/>
    <m/>
    <m/>
    <m/>
    <m/>
    <m/>
    <m/>
    <m/>
    <m/>
    <m/>
    <m/>
    <m/>
    <m/>
    <m/>
    <m/>
    <m/>
    <m/>
    <m/>
    <m/>
    <m/>
    <m/>
    <m/>
    <m/>
    <m/>
    <m/>
    <m/>
    <m/>
    <m/>
    <m/>
    <m/>
    <m/>
    <n v="4"/>
    <x v="1"/>
    <s v="Activo"/>
    <s v="Pequeño"/>
    <s v="Asesor de clientes empresariales"/>
    <s v="No"/>
    <n v="79261"/>
    <s v="50k-100k"/>
    <n v="633532"/>
    <m/>
    <n v="633532"/>
    <x v="2"/>
    <x v="2"/>
    <n v="10"/>
    <n v="7926.1"/>
    <n v="0.12510970243018507"/>
    <s v="1x"/>
    <x v="1"/>
  </r>
  <r>
    <n v="11450"/>
    <x v="2"/>
    <n v="0.4"/>
    <s v="No"/>
    <s v="Si"/>
    <n v="0.5"/>
    <x v="1"/>
    <x v="1"/>
    <x v="2"/>
    <d v="2000-01-01T00:00:00"/>
    <n v="26"/>
    <x v="4"/>
    <d v="2000-01-01T00:00:00"/>
    <n v="26"/>
    <s v="&gt;20 años"/>
    <d v="1985-01-01T00:00:00"/>
    <n v="41"/>
    <x v="1"/>
    <x v="17"/>
    <n v="1"/>
    <m/>
    <n v="1"/>
    <m/>
    <n v="1"/>
    <m/>
    <n v="1"/>
    <m/>
    <m/>
    <m/>
    <m/>
    <m/>
    <m/>
    <m/>
    <m/>
    <m/>
    <m/>
    <m/>
    <m/>
    <m/>
    <m/>
    <m/>
    <m/>
    <m/>
    <m/>
    <m/>
    <m/>
    <m/>
    <m/>
    <m/>
    <m/>
    <m/>
    <m/>
    <m/>
    <m/>
    <m/>
    <m/>
    <m/>
    <m/>
    <m/>
    <m/>
    <m/>
    <m/>
    <m/>
    <m/>
    <m/>
    <m/>
    <m/>
    <m/>
    <m/>
    <n v="4"/>
    <x v="1"/>
    <s v="Activo"/>
    <s v="Pequeño"/>
    <s v="Asesor de clientes empresariales"/>
    <s v="No"/>
    <n v="657193"/>
    <s v="250k-750k"/>
    <n v="1894753"/>
    <m/>
    <n v="1894753"/>
    <x v="2"/>
    <x v="1"/>
    <n v="6"/>
    <n v="109532.16666666667"/>
    <n v="0.34684890326074164"/>
    <s v="1x"/>
    <x v="1"/>
  </r>
  <r>
    <n v="11451"/>
    <x v="0"/>
    <n v="0.15"/>
    <s v="Si"/>
    <s v="No"/>
    <m/>
    <x v="1"/>
    <x v="0"/>
    <x v="2"/>
    <d v="1999-01-01T00:00:00"/>
    <n v="27"/>
    <x v="4"/>
    <d v="1999-01-01T00:00:00"/>
    <n v="27"/>
    <s v="&gt;20 años"/>
    <d v="1980-01-01T00:00:00"/>
    <n v="46"/>
    <x v="2"/>
    <x v="10"/>
    <m/>
    <n v="1"/>
    <n v="1"/>
    <n v="1"/>
    <n v="1"/>
    <n v="1"/>
    <n v="1"/>
    <m/>
    <m/>
    <m/>
    <m/>
    <m/>
    <m/>
    <m/>
    <m/>
    <m/>
    <m/>
    <m/>
    <m/>
    <m/>
    <m/>
    <m/>
    <m/>
    <m/>
    <m/>
    <m/>
    <m/>
    <m/>
    <m/>
    <m/>
    <m/>
    <m/>
    <m/>
    <m/>
    <m/>
    <m/>
    <m/>
    <m/>
    <m/>
    <m/>
    <m/>
    <m/>
    <m/>
    <m/>
    <m/>
    <m/>
    <m/>
    <m/>
    <m/>
    <m/>
    <n v="6"/>
    <x v="0"/>
    <s v="Activo"/>
    <s v="Muy pequeño"/>
    <s v="Unidad muy pequeña"/>
    <s v="No"/>
    <s v=""/>
    <s v=""/>
    <n v="1975802"/>
    <m/>
    <n v="1975802"/>
    <x v="0"/>
    <x v="0"/>
    <s v=""/>
    <s v=""/>
    <s v=""/>
    <s v=""/>
    <x v="0"/>
  </r>
  <r>
    <n v="11452"/>
    <x v="18"/>
    <n v="0.2"/>
    <s v="No"/>
    <s v="No"/>
    <m/>
    <x v="1"/>
    <x v="1"/>
    <x v="2"/>
    <d v="2025-01-01T00:00:00"/>
    <n v="1"/>
    <x v="0"/>
    <d v="2025-01-01T00:00:00"/>
    <n v="1"/>
    <s v="1-3 años"/>
    <d v="1975-01-01T00:00:00"/>
    <n v="51"/>
    <x v="2"/>
    <x v="8"/>
    <n v="1"/>
    <m/>
    <n v="1"/>
    <m/>
    <n v="1"/>
    <m/>
    <n v="1"/>
    <m/>
    <m/>
    <m/>
    <m/>
    <m/>
    <m/>
    <m/>
    <m/>
    <m/>
    <m/>
    <m/>
    <m/>
    <m/>
    <m/>
    <m/>
    <m/>
    <m/>
    <m/>
    <m/>
    <m/>
    <m/>
    <m/>
    <m/>
    <m/>
    <m/>
    <m/>
    <m/>
    <m/>
    <m/>
    <m/>
    <m/>
    <m/>
    <m/>
    <m/>
    <m/>
    <m/>
    <m/>
    <m/>
    <m/>
    <m/>
    <m/>
    <m/>
    <m/>
    <n v="4"/>
    <x v="1"/>
    <s v="Activo"/>
    <s v="Muy pequeño"/>
    <s v="Unidad muy pequeña"/>
    <s v="No"/>
    <n v="704878"/>
    <s v="250k-750k"/>
    <n v="1293064"/>
    <m/>
    <n v="1293064"/>
    <x v="1"/>
    <x v="1"/>
    <n v="1"/>
    <n v="704878"/>
    <n v="0.54512228319711942"/>
    <s v="1x"/>
    <x v="1"/>
  </r>
  <r>
    <n v="11453"/>
    <x v="4"/>
    <n v="0.3"/>
    <s v="Si"/>
    <s v="Si"/>
    <n v="0.15"/>
    <x v="1"/>
    <x v="2"/>
    <x v="2"/>
    <d v="2025-01-01T00:00:00"/>
    <n v="1"/>
    <x v="0"/>
    <d v="2025-01-01T00:00:00"/>
    <n v="1"/>
    <s v="1-3 años"/>
    <d v="1970-01-01T00:00:00"/>
    <n v="56"/>
    <x v="3"/>
    <x v="7"/>
    <n v="1"/>
    <n v="1"/>
    <n v="1"/>
    <n v="1"/>
    <n v="1"/>
    <m/>
    <m/>
    <m/>
    <m/>
    <m/>
    <m/>
    <m/>
    <m/>
    <m/>
    <m/>
    <m/>
    <m/>
    <m/>
    <m/>
    <m/>
    <m/>
    <m/>
    <m/>
    <m/>
    <m/>
    <m/>
    <m/>
    <m/>
    <m/>
    <m/>
    <m/>
    <m/>
    <m/>
    <m/>
    <m/>
    <m/>
    <m/>
    <m/>
    <m/>
    <m/>
    <m/>
    <m/>
    <m/>
    <m/>
    <m/>
    <m/>
    <m/>
    <m/>
    <m/>
    <m/>
    <n v="5"/>
    <x v="1"/>
    <s v="Activo"/>
    <s v="Muy pequeño"/>
    <s v="Unidad muy pequeña"/>
    <s v="No"/>
    <n v="3088263"/>
    <s v="750k-5 mil"/>
    <n v="365158"/>
    <m/>
    <n v="365158"/>
    <x v="2"/>
    <x v="2"/>
    <n v="2"/>
    <n v="1544131.5"/>
    <n v="8.4573335378110297"/>
    <s v="5-10x"/>
    <x v="1"/>
  </r>
  <r>
    <n v="11454"/>
    <x v="0"/>
    <n v="0.4"/>
    <s v="No"/>
    <s v="Si"/>
    <n v="0.3"/>
    <x v="1"/>
    <x v="2"/>
    <x v="2"/>
    <d v="2024-06-30T00:00:00"/>
    <n v="2"/>
    <x v="0"/>
    <d v="2024-06-30T00:00:00"/>
    <n v="2"/>
    <s v="1-3 años"/>
    <d v="1965-01-01T00:00:00"/>
    <n v="61"/>
    <x v="3"/>
    <x v="0"/>
    <n v="1"/>
    <m/>
    <n v="1"/>
    <m/>
    <n v="1"/>
    <m/>
    <n v="1"/>
    <m/>
    <m/>
    <m/>
    <m/>
    <m/>
    <m/>
    <m/>
    <m/>
    <m/>
    <m/>
    <m/>
    <m/>
    <m/>
    <m/>
    <m/>
    <m/>
    <m/>
    <m/>
    <m/>
    <m/>
    <m/>
    <m/>
    <m/>
    <m/>
    <m/>
    <m/>
    <m/>
    <m/>
    <m/>
    <m/>
    <m/>
    <m/>
    <m/>
    <m/>
    <m/>
    <m/>
    <m/>
    <m/>
    <m/>
    <m/>
    <m/>
    <m/>
    <m/>
    <n v="4"/>
    <x v="1"/>
    <s v="Activo"/>
    <s v="Muy pequeño"/>
    <s v="Unidad muy pequeña"/>
    <s v="No"/>
    <n v="307432"/>
    <s v="250k-750k"/>
    <n v="1177838"/>
    <m/>
    <n v="1177838"/>
    <x v="2"/>
    <x v="1"/>
    <n v="6"/>
    <n v="51238.666666666664"/>
    <n v="0.26101382363279163"/>
    <s v="1x"/>
    <x v="1"/>
  </r>
  <r>
    <n v="11455"/>
    <x v="0"/>
    <n v="0.5"/>
    <s v="Si"/>
    <s v="No"/>
    <m/>
    <x v="0"/>
    <x v="2"/>
    <x v="2"/>
    <d v="2024-01-01T00:00:00"/>
    <n v="2"/>
    <x v="0"/>
    <d v="2024-01-01T00:00:00"/>
    <n v="2"/>
    <s v="1-3 años"/>
    <d v="2000-01-01T00:00:00"/>
    <n v="26"/>
    <x v="0"/>
    <x v="0"/>
    <n v="1"/>
    <n v="1"/>
    <m/>
    <n v="1"/>
    <m/>
    <n v="1"/>
    <m/>
    <m/>
    <m/>
    <m/>
    <m/>
    <m/>
    <m/>
    <m/>
    <m/>
    <m/>
    <m/>
    <m/>
    <m/>
    <m/>
    <m/>
    <m/>
    <m/>
    <m/>
    <m/>
    <m/>
    <m/>
    <m/>
    <m/>
    <m/>
    <m/>
    <m/>
    <m/>
    <m/>
    <m/>
    <m/>
    <m/>
    <m/>
    <m/>
    <m/>
    <m/>
    <m/>
    <m/>
    <m/>
    <m/>
    <m/>
    <m/>
    <m/>
    <m/>
    <m/>
    <n v="4"/>
    <x v="1"/>
    <s v="Activo"/>
    <s v="Muy pequeño"/>
    <s v="Unidad muy pequeña"/>
    <s v="No"/>
    <n v="3009708"/>
    <s v="750k-5 mil"/>
    <n v="895609"/>
    <m/>
    <n v="895609"/>
    <x v="1"/>
    <x v="2"/>
    <n v="9"/>
    <n v="334412"/>
    <n v="3.3605155821346147"/>
    <s v="1-5x"/>
    <x v="1"/>
  </r>
  <r>
    <n v="11456"/>
    <x v="8"/>
    <n v="0.6"/>
    <s v="No"/>
    <s v="No"/>
    <m/>
    <x v="0"/>
    <x v="0"/>
    <x v="0"/>
    <d v="2023-06-30T00:00:00"/>
    <n v="3"/>
    <x v="1"/>
    <d v="2023-06-30T00:00:00"/>
    <n v="3"/>
    <s v="3-5 años"/>
    <d v="1995-01-01T00:00:00"/>
    <n v="31"/>
    <x v="0"/>
    <x v="8"/>
    <n v="1"/>
    <m/>
    <n v="1"/>
    <m/>
    <n v="1"/>
    <m/>
    <n v="1"/>
    <m/>
    <m/>
    <m/>
    <m/>
    <m/>
    <m/>
    <m/>
    <m/>
    <m/>
    <m/>
    <m/>
    <m/>
    <m/>
    <m/>
    <m/>
    <m/>
    <m/>
    <m/>
    <m/>
    <m/>
    <m/>
    <m/>
    <m/>
    <m/>
    <m/>
    <m/>
    <m/>
    <m/>
    <m/>
    <m/>
    <m/>
    <m/>
    <m/>
    <m/>
    <m/>
    <m/>
    <m/>
    <m/>
    <m/>
    <m/>
    <m/>
    <m/>
    <m/>
    <n v="4"/>
    <x v="1"/>
    <s v="Activo"/>
    <s v="Muy pequeño"/>
    <s v="Unidad muy pequeña"/>
    <s v="No"/>
    <n v="4692096"/>
    <s v="750k-5 mil"/>
    <n v="322333"/>
    <m/>
    <n v="322333"/>
    <x v="1"/>
    <x v="1"/>
    <n v="5"/>
    <n v="938419.19999999995"/>
    <n v="14.556672757676068"/>
    <s v="10-20x"/>
    <x v="1"/>
  </r>
  <r>
    <n v="11457"/>
    <x v="0"/>
    <n v="0.7"/>
    <s v="Si"/>
    <s v="Si"/>
    <n v="0.4"/>
    <x v="0"/>
    <x v="2"/>
    <x v="2"/>
    <d v="2023-01-01T00:00:00"/>
    <n v="3"/>
    <x v="1"/>
    <d v="2023-01-01T00:00:00"/>
    <n v="3"/>
    <s v="3-5 años"/>
    <d v="1990-01-01T00:00:00"/>
    <n v="36"/>
    <x v="1"/>
    <x v="3"/>
    <n v="1"/>
    <n v="1"/>
    <n v="1"/>
    <n v="1"/>
    <n v="1"/>
    <n v="1"/>
    <n v="1"/>
    <m/>
    <m/>
    <m/>
    <m/>
    <m/>
    <m/>
    <m/>
    <m/>
    <m/>
    <m/>
    <m/>
    <m/>
    <m/>
    <m/>
    <m/>
    <m/>
    <m/>
    <m/>
    <m/>
    <m/>
    <m/>
    <m/>
    <m/>
    <m/>
    <m/>
    <m/>
    <m/>
    <m/>
    <m/>
    <m/>
    <m/>
    <m/>
    <m/>
    <m/>
    <m/>
    <m/>
    <m/>
    <m/>
    <m/>
    <m/>
    <m/>
    <m/>
    <m/>
    <n v="7"/>
    <x v="1"/>
    <s v="Activo"/>
    <s v="Pequeño"/>
    <s v="Asesor de clientes empresariales"/>
    <s v="No"/>
    <n v="2348186"/>
    <s v="750k-5 mil"/>
    <n v="1715405"/>
    <m/>
    <n v="1715405"/>
    <x v="2"/>
    <x v="2"/>
    <n v="8"/>
    <n v="293523.25"/>
    <n v="1.3688814011851429"/>
    <s v="1-5x"/>
    <x v="1"/>
  </r>
  <r>
    <n v="11458"/>
    <x v="2"/>
    <n v="0.8"/>
    <s v="No"/>
    <s v="Si"/>
    <n v="0.75"/>
    <x v="0"/>
    <x v="0"/>
    <x v="2"/>
    <d v="2022-06-30T00:00:00"/>
    <n v="4"/>
    <x v="1"/>
    <d v="2022-06-30T00:00:00"/>
    <n v="4"/>
    <s v="3-5 años"/>
    <d v="1985-01-01T00:00:00"/>
    <n v="41"/>
    <x v="1"/>
    <x v="4"/>
    <m/>
    <m/>
    <n v="1"/>
    <m/>
    <n v="1"/>
    <m/>
    <n v="1"/>
    <m/>
    <m/>
    <m/>
    <m/>
    <m/>
    <m/>
    <m/>
    <m/>
    <m/>
    <m/>
    <m/>
    <m/>
    <m/>
    <m/>
    <m/>
    <m/>
    <m/>
    <m/>
    <m/>
    <m/>
    <m/>
    <m/>
    <m/>
    <m/>
    <m/>
    <m/>
    <m/>
    <m/>
    <m/>
    <m/>
    <m/>
    <m/>
    <m/>
    <m/>
    <m/>
    <m/>
    <m/>
    <m/>
    <m/>
    <m/>
    <m/>
    <m/>
    <m/>
    <n v="3"/>
    <x v="0"/>
    <s v="Activo"/>
    <s v="Muy pequeño"/>
    <s v="Unidad muy pequeña"/>
    <s v="No"/>
    <s v=""/>
    <s v=""/>
    <n v="971533"/>
    <m/>
    <n v="971533"/>
    <x v="0"/>
    <x v="0"/>
    <s v=""/>
    <s v=""/>
    <s v=""/>
    <s v=""/>
    <x v="0"/>
  </r>
  <r>
    <n v="11459"/>
    <x v="0"/>
    <n v="0.75"/>
    <s v="Si"/>
    <s v="No"/>
    <m/>
    <x v="0"/>
    <x v="2"/>
    <x v="2"/>
    <d v="2022-01-01T00:00:00"/>
    <n v="4"/>
    <x v="1"/>
    <d v="2022-01-01T00:00:00"/>
    <n v="4"/>
    <s v="3-5 años"/>
    <d v="1980-01-01T00:00:00"/>
    <n v="46"/>
    <x v="2"/>
    <x v="4"/>
    <n v="1"/>
    <n v="1"/>
    <n v="1"/>
    <n v="1"/>
    <n v="1"/>
    <m/>
    <m/>
    <m/>
    <m/>
    <m/>
    <m/>
    <m/>
    <m/>
    <m/>
    <m/>
    <m/>
    <m/>
    <m/>
    <m/>
    <m/>
    <m/>
    <m/>
    <m/>
    <m/>
    <m/>
    <m/>
    <m/>
    <m/>
    <m/>
    <m/>
    <m/>
    <m/>
    <m/>
    <m/>
    <m/>
    <m/>
    <m/>
    <m/>
    <m/>
    <m/>
    <m/>
    <m/>
    <m/>
    <m/>
    <m/>
    <m/>
    <m/>
    <m/>
    <m/>
    <m/>
    <n v="5"/>
    <x v="1"/>
    <s v="Activo"/>
    <s v="Mediano"/>
    <s v="Asesor de clientes empresariales"/>
    <s v="No"/>
    <n v="1516869"/>
    <s v="750k-5 mil"/>
    <n v="644297"/>
    <m/>
    <n v="644297"/>
    <x v="1"/>
    <x v="2"/>
    <n v="2"/>
    <n v="758434.5"/>
    <n v="2.3543008891861983"/>
    <s v="1-5x"/>
    <x v="1"/>
  </r>
  <r>
    <n v="11460"/>
    <x v="7"/>
    <n v="1"/>
    <s v="No"/>
    <s v="No"/>
    <m/>
    <x v="0"/>
    <x v="0"/>
    <x v="2"/>
    <d v="2021-06-30T00:00:00"/>
    <n v="5"/>
    <x v="2"/>
    <d v="2021-06-30T00:00:00"/>
    <n v="5"/>
    <s v="5-10 años"/>
    <d v="1975-01-01T00:00:00"/>
    <n v="51"/>
    <x v="2"/>
    <x v="0"/>
    <m/>
    <m/>
    <n v="1"/>
    <m/>
    <n v="1"/>
    <m/>
    <n v="1"/>
    <m/>
    <m/>
    <m/>
    <m/>
    <m/>
    <m/>
    <m/>
    <m/>
    <m/>
    <m/>
    <m/>
    <m/>
    <m/>
    <m/>
    <m/>
    <m/>
    <m/>
    <m/>
    <m/>
    <m/>
    <m/>
    <m/>
    <m/>
    <m/>
    <m/>
    <m/>
    <m/>
    <m/>
    <m/>
    <m/>
    <m/>
    <m/>
    <m/>
    <m/>
    <m/>
    <m/>
    <m/>
    <m/>
    <m/>
    <m/>
    <m/>
    <m/>
    <m/>
    <n v="3"/>
    <x v="0"/>
    <s v="Activo"/>
    <s v="Muy pequeño"/>
    <s v="Unidad muy pequeña"/>
    <s v="No"/>
    <s v=""/>
    <s v=""/>
    <n v="1202401"/>
    <m/>
    <n v="1202401"/>
    <x v="0"/>
    <x v="0"/>
    <s v=""/>
    <s v=""/>
    <s v=""/>
    <s v=""/>
    <x v="0"/>
  </r>
  <r>
    <n v="11461"/>
    <x v="9"/>
    <n v="0"/>
    <s v="Si"/>
    <s v="Si"/>
    <n v="0.15"/>
    <x v="1"/>
    <x v="0"/>
    <x v="2"/>
    <d v="2021-01-01T00:00:00"/>
    <n v="5"/>
    <x v="2"/>
    <d v="2021-01-01T00:00:00"/>
    <n v="5"/>
    <s v="5-10 años"/>
    <d v="1970-01-01T00:00:00"/>
    <n v="56"/>
    <x v="3"/>
    <x v="8"/>
    <n v="1"/>
    <n v="1"/>
    <m/>
    <n v="1"/>
    <m/>
    <n v="1"/>
    <m/>
    <m/>
    <m/>
    <m/>
    <m/>
    <m/>
    <m/>
    <m/>
    <m/>
    <m/>
    <m/>
    <m/>
    <m/>
    <m/>
    <m/>
    <m/>
    <m/>
    <m/>
    <m/>
    <m/>
    <m/>
    <m/>
    <m/>
    <m/>
    <m/>
    <m/>
    <m/>
    <m/>
    <m/>
    <m/>
    <m/>
    <m/>
    <m/>
    <m/>
    <m/>
    <m/>
    <m/>
    <m/>
    <m/>
    <m/>
    <m/>
    <m/>
    <m/>
    <m/>
    <n v="4"/>
    <x v="1"/>
    <s v="Activo"/>
    <s v="Muy pequeño"/>
    <s v="Unidad muy pequeña"/>
    <s v="No"/>
    <n v="750010"/>
    <s v="750k-5 mil"/>
    <n v="422158"/>
    <m/>
    <n v="422158"/>
    <x v="2"/>
    <x v="2"/>
    <n v="9"/>
    <n v="83334.444444444438"/>
    <n v="1.7766097053709748"/>
    <s v="1-5x"/>
    <x v="1"/>
  </r>
  <r>
    <n v="11462"/>
    <x v="19"/>
    <n v="0.4"/>
    <s v="No"/>
    <s v="Si"/>
    <n v="0.5"/>
    <x v="1"/>
    <x v="1"/>
    <x v="3"/>
    <d v="2020-06-30T00:00:00"/>
    <n v="6"/>
    <x v="2"/>
    <d v="2020-06-30T00:00:00"/>
    <n v="6"/>
    <s v="5-10 años"/>
    <d v="1965-01-01T00:00:00"/>
    <n v="61"/>
    <x v="3"/>
    <x v="0"/>
    <n v="1"/>
    <m/>
    <n v="1"/>
    <m/>
    <n v="1"/>
    <m/>
    <n v="1"/>
    <m/>
    <m/>
    <m/>
    <m/>
    <m/>
    <m/>
    <m/>
    <m/>
    <m/>
    <m/>
    <m/>
    <m/>
    <m/>
    <m/>
    <m/>
    <m/>
    <m/>
    <m/>
    <m/>
    <m/>
    <m/>
    <m/>
    <m/>
    <m/>
    <m/>
    <m/>
    <m/>
    <m/>
    <m/>
    <m/>
    <m/>
    <m/>
    <m/>
    <m/>
    <m/>
    <m/>
    <m/>
    <m/>
    <m/>
    <m/>
    <m/>
    <m/>
    <m/>
    <n v="4"/>
    <x v="1"/>
    <s v="Activo"/>
    <s v="Muy pequeño"/>
    <s v="Unidad muy pequeña"/>
    <s v="No"/>
    <n v="1824746"/>
    <s v="750k-5 mil"/>
    <n v="269716"/>
    <m/>
    <n v="269716"/>
    <x v="2"/>
    <x v="1"/>
    <n v="5"/>
    <n v="364949.2"/>
    <n v="6.7654347535926682"/>
    <s v="5-10x"/>
    <x v="1"/>
  </r>
  <r>
    <n v="11463"/>
    <x v="9"/>
    <n v="0.15"/>
    <s v="Si"/>
    <s v="No"/>
    <m/>
    <x v="1"/>
    <x v="0"/>
    <x v="0"/>
    <d v="2020-01-01T00:00:00"/>
    <n v="6"/>
    <x v="2"/>
    <d v="2020-01-01T00:00:00"/>
    <n v="6"/>
    <s v="5-10 años"/>
    <d v="2000-01-01T00:00:00"/>
    <n v="26"/>
    <x v="0"/>
    <x v="8"/>
    <n v="1"/>
    <n v="1"/>
    <n v="1"/>
    <n v="1"/>
    <n v="1"/>
    <n v="1"/>
    <n v="1"/>
    <m/>
    <m/>
    <m/>
    <m/>
    <m/>
    <m/>
    <m/>
    <m/>
    <m/>
    <m/>
    <m/>
    <m/>
    <m/>
    <m/>
    <m/>
    <m/>
    <m/>
    <m/>
    <m/>
    <m/>
    <m/>
    <m/>
    <m/>
    <m/>
    <m/>
    <m/>
    <m/>
    <m/>
    <m/>
    <m/>
    <m/>
    <m/>
    <m/>
    <m/>
    <m/>
    <m/>
    <m/>
    <m/>
    <m/>
    <m/>
    <m/>
    <m/>
    <m/>
    <n v="7"/>
    <x v="1"/>
    <s v="Activo"/>
    <s v="Muy pequeño"/>
    <s v="Unidad muy pequeña"/>
    <s v="No"/>
    <n v="2258846"/>
    <s v="750k-5 mil"/>
    <n v="1236034"/>
    <m/>
    <n v="1236034"/>
    <x v="1"/>
    <x v="2"/>
    <n v="3"/>
    <n v="752948.66666666663"/>
    <n v="1.8274950365443021"/>
    <s v="1-5x"/>
    <x v="1"/>
  </r>
  <r>
    <n v="11464"/>
    <x v="0"/>
    <n v="0.2"/>
    <s v="No"/>
    <s v="No"/>
    <m/>
    <x v="1"/>
    <x v="2"/>
    <x v="3"/>
    <d v="2019-06-30T00:00:00"/>
    <n v="7"/>
    <x v="2"/>
    <d v="2019-06-30T00:00:00"/>
    <n v="7"/>
    <s v="5-10 años"/>
    <d v="1995-01-01T00:00:00"/>
    <n v="31"/>
    <x v="0"/>
    <x v="4"/>
    <n v="1"/>
    <m/>
    <n v="1"/>
    <m/>
    <n v="1"/>
    <m/>
    <n v="1"/>
    <m/>
    <m/>
    <m/>
    <m/>
    <m/>
    <m/>
    <m/>
    <m/>
    <m/>
    <m/>
    <m/>
    <m/>
    <m/>
    <m/>
    <m/>
    <m/>
    <m/>
    <m/>
    <m/>
    <m/>
    <m/>
    <m/>
    <m/>
    <m/>
    <m/>
    <m/>
    <m/>
    <m/>
    <m/>
    <m/>
    <m/>
    <m/>
    <m/>
    <m/>
    <m/>
    <m/>
    <m/>
    <m/>
    <m/>
    <m/>
    <m/>
    <m/>
    <m/>
    <n v="4"/>
    <x v="1"/>
    <s v="Activo"/>
    <s v="Mediano"/>
    <s v="Asesor de clientes empresariales"/>
    <s v="No"/>
    <n v="1361921"/>
    <s v="750k-5 mil"/>
    <n v="1451389"/>
    <m/>
    <n v="1451389"/>
    <x v="1"/>
    <x v="1"/>
    <n v="9"/>
    <n v="151324.55555555556"/>
    <n v="0.93835698079563779"/>
    <s v="1x"/>
    <x v="1"/>
  </r>
  <r>
    <n v="11465"/>
    <x v="7"/>
    <n v="0.3"/>
    <s v="Si"/>
    <s v="Si"/>
    <n v="0.15"/>
    <x v="1"/>
    <x v="0"/>
    <x v="0"/>
    <d v="2019-01-01T00:00:00"/>
    <n v="7"/>
    <x v="2"/>
    <d v="2019-01-01T00:00:00"/>
    <n v="7"/>
    <s v="5-10 años"/>
    <d v="1990-01-01T00:00:00"/>
    <n v="36"/>
    <x v="1"/>
    <x v="3"/>
    <m/>
    <n v="1"/>
    <n v="1"/>
    <n v="1"/>
    <n v="1"/>
    <m/>
    <m/>
    <m/>
    <m/>
    <m/>
    <m/>
    <m/>
    <m/>
    <m/>
    <m/>
    <m/>
    <m/>
    <m/>
    <m/>
    <m/>
    <m/>
    <m/>
    <m/>
    <m/>
    <m/>
    <m/>
    <m/>
    <m/>
    <m/>
    <m/>
    <m/>
    <m/>
    <m/>
    <m/>
    <m/>
    <m/>
    <m/>
    <m/>
    <m/>
    <m/>
    <m/>
    <m/>
    <m/>
    <m/>
    <m/>
    <m/>
    <m/>
    <m/>
    <m/>
    <m/>
    <n v="4"/>
    <x v="0"/>
    <s v="Activo"/>
    <s v="Muy pequeño"/>
    <s v="Unidad muy pequeña"/>
    <s v="No"/>
    <s v=""/>
    <s v=""/>
    <n v="1314905"/>
    <m/>
    <n v="1314905"/>
    <x v="0"/>
    <x v="0"/>
    <s v=""/>
    <s v=""/>
    <s v=""/>
    <s v=""/>
    <x v="0"/>
  </r>
  <r>
    <n v="11466"/>
    <x v="0"/>
    <n v="0.4"/>
    <s v="No"/>
    <s v="Si"/>
    <n v="0.3"/>
    <x v="1"/>
    <x v="2"/>
    <x v="2"/>
    <d v="2018-06-30T00:00:00"/>
    <n v="8"/>
    <x v="2"/>
    <d v="2018-06-30T00:00:00"/>
    <n v="8"/>
    <s v="5-10 años"/>
    <d v="1985-01-01T00:00:00"/>
    <n v="41"/>
    <x v="1"/>
    <x v="1"/>
    <n v="1"/>
    <m/>
    <n v="1"/>
    <m/>
    <n v="1"/>
    <m/>
    <n v="1"/>
    <m/>
    <m/>
    <m/>
    <m/>
    <m/>
    <m/>
    <m/>
    <m/>
    <m/>
    <m/>
    <m/>
    <m/>
    <m/>
    <m/>
    <m/>
    <m/>
    <m/>
    <m/>
    <m/>
    <m/>
    <m/>
    <m/>
    <m/>
    <m/>
    <m/>
    <m/>
    <m/>
    <m/>
    <m/>
    <m/>
    <m/>
    <m/>
    <m/>
    <m/>
    <m/>
    <m/>
    <m/>
    <m/>
    <m/>
    <m/>
    <m/>
    <m/>
    <m/>
    <n v="4"/>
    <x v="1"/>
    <s v="Activo"/>
    <s v="Mediano"/>
    <s v="Asesor de clientes empresariales"/>
    <s v="No"/>
    <n v="2652398"/>
    <s v="750k-5 mil"/>
    <n v="1072628"/>
    <m/>
    <n v="1072628"/>
    <x v="2"/>
    <x v="1"/>
    <n v="5"/>
    <n v="530479.6"/>
    <n v="2.4728032458597018"/>
    <s v="1-5x"/>
    <x v="1"/>
  </r>
  <r>
    <n v="11467"/>
    <x v="0"/>
    <n v="0.5"/>
    <s v="Si"/>
    <s v="No"/>
    <m/>
    <x v="0"/>
    <x v="0"/>
    <x v="0"/>
    <d v="2018-01-01T00:00:00"/>
    <n v="8"/>
    <x v="2"/>
    <d v="2018-01-01T00:00:00"/>
    <n v="8"/>
    <s v="5-10 años"/>
    <d v="1980-01-01T00:00:00"/>
    <n v="46"/>
    <x v="2"/>
    <x v="1"/>
    <m/>
    <n v="1"/>
    <m/>
    <n v="1"/>
    <m/>
    <n v="1"/>
    <m/>
    <m/>
    <m/>
    <m/>
    <m/>
    <m/>
    <m/>
    <m/>
    <m/>
    <m/>
    <m/>
    <m/>
    <m/>
    <m/>
    <m/>
    <m/>
    <m/>
    <m/>
    <m/>
    <m/>
    <m/>
    <m/>
    <m/>
    <m/>
    <m/>
    <m/>
    <m/>
    <m/>
    <m/>
    <m/>
    <m/>
    <m/>
    <m/>
    <m/>
    <m/>
    <m/>
    <m/>
    <m/>
    <m/>
    <m/>
    <m/>
    <m/>
    <m/>
    <m/>
    <n v="3"/>
    <x v="0"/>
    <s v="Activo"/>
    <s v="Mediano"/>
    <s v="Asesor de clientes empresariales"/>
    <s v="No"/>
    <s v=""/>
    <s v=""/>
    <n v="448240"/>
    <m/>
    <n v="448240"/>
    <x v="0"/>
    <x v="0"/>
    <s v=""/>
    <s v=""/>
    <s v=""/>
    <s v=""/>
    <x v="0"/>
  </r>
  <r>
    <n v="11468"/>
    <x v="18"/>
    <n v="0.6"/>
    <s v="No"/>
    <s v="No"/>
    <m/>
    <x v="0"/>
    <x v="0"/>
    <x v="2"/>
    <d v="2017-06-30T00:00:00"/>
    <n v="9"/>
    <x v="2"/>
    <d v="2017-06-30T00:00:00"/>
    <n v="9"/>
    <s v="5-10 años"/>
    <d v="1975-01-01T00:00:00"/>
    <n v="51"/>
    <x v="2"/>
    <x v="9"/>
    <n v="1"/>
    <m/>
    <n v="1"/>
    <m/>
    <n v="1"/>
    <m/>
    <n v="1"/>
    <m/>
    <m/>
    <m/>
    <m/>
    <m/>
    <m/>
    <m/>
    <m/>
    <m/>
    <m/>
    <m/>
    <m/>
    <m/>
    <m/>
    <m/>
    <m/>
    <m/>
    <m/>
    <m/>
    <m/>
    <m/>
    <m/>
    <m/>
    <m/>
    <m/>
    <m/>
    <m/>
    <m/>
    <m/>
    <m/>
    <m/>
    <m/>
    <m/>
    <m/>
    <m/>
    <m/>
    <m/>
    <m/>
    <m/>
    <m/>
    <m/>
    <m/>
    <m/>
    <n v="4"/>
    <x v="1"/>
    <s v="Activo"/>
    <s v="Muy pequeño"/>
    <s v="Unidad muy pequeña"/>
    <s v="No"/>
    <n v="2761481"/>
    <s v="750k-5 mil"/>
    <n v="1151807"/>
    <m/>
    <n v="1151807"/>
    <x v="1"/>
    <x v="1"/>
    <n v="5"/>
    <n v="552296.19999999995"/>
    <n v="2.3975205915574396"/>
    <s v="1-5x"/>
    <x v="1"/>
  </r>
  <r>
    <n v="11469"/>
    <x v="15"/>
    <n v="0.7"/>
    <s v="Si"/>
    <s v="Si"/>
    <n v="0.4"/>
    <x v="0"/>
    <x v="0"/>
    <x v="0"/>
    <d v="2017-01-01T00:00:00"/>
    <n v="9"/>
    <x v="2"/>
    <d v="2017-01-01T00:00:00"/>
    <n v="9"/>
    <s v="5-10 años"/>
    <d v="1970-01-01T00:00:00"/>
    <n v="56"/>
    <x v="3"/>
    <x v="14"/>
    <n v="1"/>
    <n v="1"/>
    <n v="1"/>
    <n v="1"/>
    <n v="1"/>
    <n v="1"/>
    <n v="1"/>
    <m/>
    <m/>
    <m/>
    <m/>
    <m/>
    <m/>
    <m/>
    <m/>
    <m/>
    <m/>
    <m/>
    <m/>
    <m/>
    <m/>
    <m/>
    <m/>
    <m/>
    <m/>
    <m/>
    <m/>
    <m/>
    <m/>
    <m/>
    <m/>
    <m/>
    <m/>
    <m/>
    <m/>
    <m/>
    <m/>
    <m/>
    <m/>
    <m/>
    <m/>
    <m/>
    <m/>
    <m/>
    <m/>
    <m/>
    <m/>
    <m/>
    <m/>
    <m/>
    <n v="7"/>
    <x v="1"/>
    <s v="Activo"/>
    <s v="Pequeño"/>
    <s v="Asesor de clientes empresariales"/>
    <s v="No"/>
    <n v="623126"/>
    <s v="250k-750k"/>
    <n v="955161"/>
    <m/>
    <n v="955161"/>
    <x v="2"/>
    <x v="2"/>
    <n v="2"/>
    <n v="311563"/>
    <n v="0.65237797606895587"/>
    <s v="1x"/>
    <x v="1"/>
  </r>
  <r>
    <n v="11470"/>
    <x v="0"/>
    <n v="0.8"/>
    <s v="No"/>
    <s v="Si"/>
    <n v="0.75"/>
    <x v="0"/>
    <x v="0"/>
    <x v="2"/>
    <d v="2016-06-30T00:00:00"/>
    <n v="10"/>
    <x v="3"/>
    <d v="2016-06-30T00:00:00"/>
    <n v="10"/>
    <s v="10-20 años"/>
    <d v="1965-01-01T00:00:00"/>
    <n v="61"/>
    <x v="3"/>
    <x v="4"/>
    <m/>
    <m/>
    <n v="1"/>
    <m/>
    <n v="1"/>
    <m/>
    <n v="1"/>
    <m/>
    <m/>
    <m/>
    <m/>
    <m/>
    <m/>
    <m/>
    <m/>
    <m/>
    <m/>
    <m/>
    <m/>
    <m/>
    <m/>
    <m/>
    <m/>
    <m/>
    <m/>
    <m/>
    <m/>
    <m/>
    <m/>
    <m/>
    <m/>
    <m/>
    <m/>
    <m/>
    <m/>
    <m/>
    <m/>
    <m/>
    <m/>
    <m/>
    <m/>
    <m/>
    <m/>
    <m/>
    <m/>
    <m/>
    <m/>
    <m/>
    <m/>
    <m/>
    <n v="3"/>
    <x v="0"/>
    <s v="Activo"/>
    <s v="Muy pequeño"/>
    <s v="Unidad muy pequeña"/>
    <s v="No"/>
    <s v=""/>
    <s v=""/>
    <n v="465694"/>
    <m/>
    <n v="465694"/>
    <x v="0"/>
    <x v="0"/>
    <s v=""/>
    <s v=""/>
    <s v=""/>
    <s v=""/>
    <x v="0"/>
  </r>
  <r>
    <n v="11471"/>
    <x v="0"/>
    <n v="0.75"/>
    <s v="Si"/>
    <s v="No"/>
    <m/>
    <x v="0"/>
    <x v="0"/>
    <x v="2"/>
    <d v="2016-01-01T00:00:00"/>
    <n v="10"/>
    <x v="3"/>
    <d v="2016-01-01T00:00:00"/>
    <n v="10"/>
    <s v="10-20 años"/>
    <d v="2000-01-01T00:00:00"/>
    <n v="26"/>
    <x v="0"/>
    <x v="10"/>
    <m/>
    <n v="1"/>
    <n v="1"/>
    <n v="1"/>
    <n v="1"/>
    <m/>
    <m/>
    <m/>
    <m/>
    <m/>
    <m/>
    <m/>
    <m/>
    <m/>
    <m/>
    <m/>
    <m/>
    <m/>
    <m/>
    <m/>
    <m/>
    <m/>
    <m/>
    <m/>
    <m/>
    <m/>
    <m/>
    <m/>
    <m/>
    <m/>
    <m/>
    <m/>
    <m/>
    <m/>
    <m/>
    <m/>
    <m/>
    <m/>
    <m/>
    <m/>
    <m/>
    <m/>
    <m/>
    <m/>
    <m/>
    <m/>
    <m/>
    <m/>
    <m/>
    <m/>
    <n v="4"/>
    <x v="0"/>
    <s v="Activo"/>
    <s v="Muy pequeño"/>
    <s v="Unidad muy pequeña"/>
    <s v="No"/>
    <s v=""/>
    <s v=""/>
    <n v="1584715"/>
    <m/>
    <n v="1584715"/>
    <x v="0"/>
    <x v="0"/>
    <s v=""/>
    <s v=""/>
    <s v=""/>
    <s v=""/>
    <x v="0"/>
  </r>
  <r>
    <n v="11472"/>
    <x v="0"/>
    <n v="1"/>
    <s v="No"/>
    <s v="No"/>
    <m/>
    <x v="0"/>
    <x v="4"/>
    <x v="1"/>
    <d v="2015-06-30T00:00:00"/>
    <n v="11"/>
    <x v="3"/>
    <d v="2015-06-30T00:00:00"/>
    <n v="11"/>
    <s v="10-20 años"/>
    <d v="1995-01-01T00:00:00"/>
    <n v="31"/>
    <x v="0"/>
    <x v="8"/>
    <n v="1"/>
    <m/>
    <n v="1"/>
    <m/>
    <n v="1"/>
    <m/>
    <n v="1"/>
    <m/>
    <m/>
    <m/>
    <m/>
    <m/>
    <m/>
    <m/>
    <m/>
    <m/>
    <m/>
    <m/>
    <m/>
    <m/>
    <m/>
    <m/>
    <m/>
    <m/>
    <m/>
    <m/>
    <m/>
    <m/>
    <m/>
    <m/>
    <m/>
    <m/>
    <m/>
    <m/>
    <m/>
    <m/>
    <m/>
    <m/>
    <m/>
    <m/>
    <m/>
    <m/>
    <m/>
    <m/>
    <m/>
    <m/>
    <m/>
    <m/>
    <m/>
    <m/>
    <n v="4"/>
    <x v="1"/>
    <s v="Activo"/>
    <s v="Mediano"/>
    <s v="PQMU"/>
    <s v="No"/>
    <n v="2725771"/>
    <s v="750k-5 mil"/>
    <n v="1625819"/>
    <m/>
    <n v="1625819"/>
    <x v="1"/>
    <x v="1"/>
    <n v="5"/>
    <n v="545154.19999999995"/>
    <n v="1.6765525559733279"/>
    <s v="1-5x"/>
    <x v="1"/>
  </r>
  <r>
    <n v="11473"/>
    <x v="6"/>
    <n v="0"/>
    <s v="Si"/>
    <s v="Si"/>
    <n v="0.15"/>
    <x v="1"/>
    <x v="0"/>
    <x v="0"/>
    <d v="2015-01-01T00:00:00"/>
    <n v="11"/>
    <x v="3"/>
    <d v="2015-01-01T00:00:00"/>
    <n v="11"/>
    <s v="10-20 años"/>
    <d v="1990-01-01T00:00:00"/>
    <n v="36"/>
    <x v="1"/>
    <x v="3"/>
    <m/>
    <n v="1"/>
    <m/>
    <n v="1"/>
    <m/>
    <n v="1"/>
    <m/>
    <m/>
    <m/>
    <m/>
    <m/>
    <m/>
    <m/>
    <m/>
    <m/>
    <m/>
    <m/>
    <m/>
    <m/>
    <m/>
    <m/>
    <m/>
    <m/>
    <m/>
    <m/>
    <m/>
    <m/>
    <m/>
    <m/>
    <m/>
    <m/>
    <m/>
    <m/>
    <m/>
    <m/>
    <m/>
    <m/>
    <m/>
    <m/>
    <m/>
    <m/>
    <m/>
    <m/>
    <m/>
    <m/>
    <m/>
    <m/>
    <m/>
    <m/>
    <m/>
    <n v="3"/>
    <x v="0"/>
    <s v="Activo"/>
    <s v="Muy pequeño"/>
    <s v="Unidad muy pequeña"/>
    <s v="No"/>
    <s v=""/>
    <s v=""/>
    <n v="941447"/>
    <m/>
    <n v="941447"/>
    <x v="0"/>
    <x v="0"/>
    <s v=""/>
    <s v=""/>
    <s v=""/>
    <s v=""/>
    <x v="0"/>
  </r>
  <r>
    <n v="11474"/>
    <x v="7"/>
    <n v="0.4"/>
    <s v="No"/>
    <s v="Si"/>
    <n v="0.5"/>
    <x v="1"/>
    <x v="0"/>
    <x v="0"/>
    <d v="2014-01-01T00:00:00"/>
    <n v="12"/>
    <x v="3"/>
    <d v="2014-01-01T00:00:00"/>
    <n v="12"/>
    <s v="10-20 años"/>
    <d v="1985-01-01T00:00:00"/>
    <n v="41"/>
    <x v="1"/>
    <x v="3"/>
    <n v="1"/>
    <m/>
    <n v="1"/>
    <m/>
    <n v="1"/>
    <m/>
    <n v="1"/>
    <m/>
    <m/>
    <m/>
    <m/>
    <m/>
    <m/>
    <m/>
    <m/>
    <m/>
    <m/>
    <m/>
    <m/>
    <m/>
    <m/>
    <m/>
    <m/>
    <m/>
    <m/>
    <m/>
    <m/>
    <m/>
    <m/>
    <m/>
    <m/>
    <m/>
    <m/>
    <m/>
    <m/>
    <m/>
    <m/>
    <m/>
    <m/>
    <m/>
    <m/>
    <m/>
    <m/>
    <m/>
    <m/>
    <m/>
    <m/>
    <m/>
    <m/>
    <m/>
    <n v="4"/>
    <x v="1"/>
    <s v="Activo"/>
    <s v="Muy pequeño"/>
    <s v="Unidad muy pequeña"/>
    <s v="No"/>
    <n v="4843932"/>
    <s v="750k-5 mil"/>
    <n v="590346"/>
    <m/>
    <n v="590346"/>
    <x v="2"/>
    <x v="1"/>
    <n v="4"/>
    <n v="1210983"/>
    <n v="8.2052423494018765"/>
    <s v="5-10x"/>
    <x v="1"/>
  </r>
  <r>
    <n v="11475"/>
    <x v="5"/>
    <n v="0.15"/>
    <s v="Si"/>
    <s v="No"/>
    <m/>
    <x v="1"/>
    <x v="1"/>
    <x v="3"/>
    <d v="2013-01-01T00:00:00"/>
    <n v="13"/>
    <x v="3"/>
    <d v="2013-01-01T00:00:00"/>
    <n v="13"/>
    <s v="10-20 años"/>
    <d v="1980-01-01T00:00:00"/>
    <n v="46"/>
    <x v="2"/>
    <x v="8"/>
    <n v="1"/>
    <n v="1"/>
    <n v="1"/>
    <n v="1"/>
    <n v="1"/>
    <n v="1"/>
    <n v="1"/>
    <m/>
    <m/>
    <m/>
    <m/>
    <m/>
    <m/>
    <m/>
    <m/>
    <m/>
    <m/>
    <m/>
    <m/>
    <m/>
    <m/>
    <m/>
    <m/>
    <m/>
    <m/>
    <m/>
    <m/>
    <m/>
    <m/>
    <m/>
    <m/>
    <m/>
    <m/>
    <m/>
    <m/>
    <m/>
    <m/>
    <m/>
    <m/>
    <m/>
    <m/>
    <m/>
    <m/>
    <m/>
    <m/>
    <m/>
    <m/>
    <m/>
    <m/>
    <m/>
    <n v="7"/>
    <x v="1"/>
    <s v="Activo"/>
    <s v="Mediano"/>
    <s v="Asesor de clientes empresariales"/>
    <s v="No"/>
    <n v="1186525"/>
    <s v="750k-5 mil"/>
    <n v="1525073"/>
    <m/>
    <n v="1525073"/>
    <x v="1"/>
    <x v="2"/>
    <n v="1"/>
    <n v="1186525"/>
    <n v="0.77801193778920752"/>
    <s v="1x"/>
    <x v="1"/>
  </r>
  <r>
    <n v="11476"/>
    <x v="0"/>
    <n v="0.2"/>
    <s v="No"/>
    <s v="No"/>
    <m/>
    <x v="1"/>
    <x v="2"/>
    <x v="2"/>
    <d v="2012-01-01T00:00:00"/>
    <n v="14"/>
    <x v="3"/>
    <d v="2012-01-01T00:00:00"/>
    <n v="14"/>
    <s v="10-20 años"/>
    <d v="1975-01-01T00:00:00"/>
    <n v="51"/>
    <x v="2"/>
    <x v="4"/>
    <n v="1"/>
    <m/>
    <n v="1"/>
    <m/>
    <n v="1"/>
    <m/>
    <n v="1"/>
    <m/>
    <m/>
    <m/>
    <m/>
    <m/>
    <m/>
    <m/>
    <m/>
    <m/>
    <m/>
    <m/>
    <m/>
    <m/>
    <m/>
    <m/>
    <m/>
    <m/>
    <m/>
    <m/>
    <m/>
    <m/>
    <m/>
    <m/>
    <m/>
    <m/>
    <m/>
    <m/>
    <m/>
    <m/>
    <m/>
    <m/>
    <m/>
    <m/>
    <m/>
    <m/>
    <m/>
    <m/>
    <m/>
    <m/>
    <m/>
    <m/>
    <m/>
    <m/>
    <n v="4"/>
    <x v="1"/>
    <s v="Activo"/>
    <s v="Mediano"/>
    <s v="Asesor de clientes empresariales"/>
    <s v="No"/>
    <n v="3414522"/>
    <s v="750k-5 mil"/>
    <n v="679376"/>
    <m/>
    <n v="679376"/>
    <x v="1"/>
    <x v="1"/>
    <n v="5"/>
    <n v="682904.4"/>
    <n v="5.0259679470572998"/>
    <s v="5-10x"/>
    <x v="1"/>
  </r>
  <r>
    <n v="11477"/>
    <x v="3"/>
    <n v="0.3"/>
    <s v="Si"/>
    <s v="Si"/>
    <n v="0.15"/>
    <x v="1"/>
    <x v="2"/>
    <x v="2"/>
    <d v="2011-01-01T00:00:00"/>
    <n v="15"/>
    <x v="3"/>
    <d v="2011-01-01T00:00:00"/>
    <n v="15"/>
    <s v="10-20 años"/>
    <d v="1970-01-01T00:00:00"/>
    <n v="56"/>
    <x v="3"/>
    <x v="0"/>
    <n v="1"/>
    <n v="1"/>
    <n v="1"/>
    <n v="1"/>
    <n v="1"/>
    <m/>
    <m/>
    <m/>
    <m/>
    <m/>
    <m/>
    <m/>
    <m/>
    <m/>
    <m/>
    <m/>
    <m/>
    <m/>
    <m/>
    <m/>
    <m/>
    <m/>
    <m/>
    <m/>
    <m/>
    <m/>
    <m/>
    <m/>
    <m/>
    <m/>
    <m/>
    <m/>
    <m/>
    <m/>
    <m/>
    <m/>
    <m/>
    <m/>
    <m/>
    <m/>
    <m/>
    <m/>
    <m/>
    <m/>
    <m/>
    <m/>
    <m/>
    <m/>
    <m/>
    <m/>
    <n v="5"/>
    <x v="1"/>
    <s v="Activo"/>
    <s v="Pequeño"/>
    <s v="Asesor de clientes empresariales"/>
    <s v="No"/>
    <n v="344361"/>
    <s v="250k-750k"/>
    <n v="137720"/>
    <m/>
    <n v="137720"/>
    <x v="2"/>
    <x v="2"/>
    <n v="7"/>
    <n v="49194.428571428572"/>
    <n v="2.5004429276793494"/>
    <s v="1-5x"/>
    <x v="1"/>
  </r>
  <r>
    <n v="11478"/>
    <x v="0"/>
    <n v="0.4"/>
    <s v="No"/>
    <s v="Si"/>
    <n v="0.3"/>
    <x v="1"/>
    <x v="0"/>
    <x v="2"/>
    <d v="2010-01-01T00:00:00"/>
    <n v="16"/>
    <x v="3"/>
    <d v="2010-01-01T00:00:00"/>
    <n v="16"/>
    <s v="10-20 años"/>
    <d v="1965-01-01T00:00:00"/>
    <n v="61"/>
    <x v="3"/>
    <x v="1"/>
    <m/>
    <m/>
    <n v="1"/>
    <m/>
    <n v="1"/>
    <m/>
    <n v="1"/>
    <m/>
    <m/>
    <m/>
    <m/>
    <m/>
    <m/>
    <m/>
    <m/>
    <m/>
    <m/>
    <m/>
    <m/>
    <m/>
    <m/>
    <m/>
    <m/>
    <m/>
    <m/>
    <m/>
    <m/>
    <m/>
    <m/>
    <m/>
    <m/>
    <m/>
    <m/>
    <m/>
    <m/>
    <m/>
    <m/>
    <m/>
    <m/>
    <m/>
    <m/>
    <m/>
    <m/>
    <m/>
    <m/>
    <m/>
    <m/>
    <m/>
    <m/>
    <m/>
    <n v="3"/>
    <x v="0"/>
    <s v="Activo"/>
    <s v="Muy pequeño"/>
    <s v="Sucursal en línea"/>
    <s v="No"/>
    <s v=""/>
    <s v=""/>
    <n v="1704743"/>
    <m/>
    <n v="1704743"/>
    <x v="0"/>
    <x v="0"/>
    <s v=""/>
    <s v=""/>
    <s v=""/>
    <s v=""/>
    <x v="0"/>
  </r>
  <r>
    <n v="11479"/>
    <x v="9"/>
    <n v="0.5"/>
    <s v="Si"/>
    <s v="No"/>
    <m/>
    <x v="0"/>
    <x v="0"/>
    <x v="2"/>
    <d v="2009-01-01T00:00:00"/>
    <n v="17"/>
    <x v="3"/>
    <d v="2009-01-01T00:00:00"/>
    <n v="17"/>
    <s v="10-20 años"/>
    <d v="2000-01-01T00:00:00"/>
    <n v="26"/>
    <x v="0"/>
    <x v="8"/>
    <n v="1"/>
    <n v="1"/>
    <m/>
    <n v="1"/>
    <m/>
    <n v="1"/>
    <m/>
    <m/>
    <m/>
    <m/>
    <m/>
    <m/>
    <m/>
    <m/>
    <m/>
    <m/>
    <m/>
    <m/>
    <m/>
    <m/>
    <m/>
    <m/>
    <m/>
    <m/>
    <m/>
    <m/>
    <m/>
    <m/>
    <m/>
    <m/>
    <m/>
    <m/>
    <m/>
    <m/>
    <m/>
    <m/>
    <m/>
    <m/>
    <m/>
    <m/>
    <m/>
    <m/>
    <m/>
    <m/>
    <m/>
    <m/>
    <m/>
    <m/>
    <m/>
    <m/>
    <n v="4"/>
    <x v="1"/>
    <s v="Activo"/>
    <s v="Muy pequeño"/>
    <s v="Unidad muy pequeña"/>
    <s v="No"/>
    <n v="3348381"/>
    <s v="750k-5 mil"/>
    <n v="1872858"/>
    <m/>
    <n v="1872858"/>
    <x v="1"/>
    <x v="2"/>
    <n v="2"/>
    <n v="1674190.5"/>
    <n v="1.7878456348532563"/>
    <s v="1-5x"/>
    <x v="1"/>
  </r>
  <r>
    <n v="11480"/>
    <x v="0"/>
    <n v="0.6"/>
    <s v="No"/>
    <s v="No"/>
    <m/>
    <x v="0"/>
    <x v="0"/>
    <x v="2"/>
    <d v="2008-01-01T00:00:00"/>
    <n v="18"/>
    <x v="3"/>
    <d v="2008-01-01T00:00:00"/>
    <n v="18"/>
    <s v="10-20 años"/>
    <d v="1995-01-01T00:00:00"/>
    <n v="31"/>
    <x v="0"/>
    <x v="3"/>
    <m/>
    <m/>
    <n v="1"/>
    <m/>
    <n v="1"/>
    <m/>
    <n v="1"/>
    <m/>
    <m/>
    <m/>
    <m/>
    <m/>
    <m/>
    <m/>
    <m/>
    <m/>
    <m/>
    <m/>
    <m/>
    <m/>
    <m/>
    <m/>
    <m/>
    <m/>
    <m/>
    <m/>
    <m/>
    <m/>
    <m/>
    <m/>
    <m/>
    <m/>
    <m/>
    <m/>
    <m/>
    <m/>
    <m/>
    <m/>
    <m/>
    <m/>
    <m/>
    <m/>
    <m/>
    <m/>
    <m/>
    <m/>
    <m/>
    <m/>
    <m/>
    <m/>
    <n v="3"/>
    <x v="0"/>
    <s v="Activo"/>
    <s v="Muy pequeño"/>
    <s v="Unidad muy pequeña"/>
    <s v="No"/>
    <s v=""/>
    <s v=""/>
    <n v="1339356"/>
    <m/>
    <n v="1339356"/>
    <x v="0"/>
    <x v="0"/>
    <s v=""/>
    <s v=""/>
    <s v=""/>
    <s v=""/>
    <x v="0"/>
  </r>
  <r>
    <n v="11481"/>
    <x v="4"/>
    <n v="0.7"/>
    <s v="Si"/>
    <s v="Si"/>
    <n v="0.4"/>
    <x v="0"/>
    <x v="2"/>
    <x v="3"/>
    <d v="2007-01-01T00:00:00"/>
    <n v="19"/>
    <x v="3"/>
    <d v="2007-01-01T00:00:00"/>
    <n v="19"/>
    <s v="10-20 años"/>
    <d v="1990-01-01T00:00:00"/>
    <n v="36"/>
    <x v="1"/>
    <x v="8"/>
    <n v="1"/>
    <n v="1"/>
    <n v="1"/>
    <n v="1"/>
    <n v="1"/>
    <n v="1"/>
    <n v="1"/>
    <m/>
    <m/>
    <m/>
    <m/>
    <m/>
    <m/>
    <m/>
    <m/>
    <m/>
    <m/>
    <m/>
    <m/>
    <m/>
    <m/>
    <m/>
    <m/>
    <m/>
    <m/>
    <m/>
    <m/>
    <m/>
    <m/>
    <m/>
    <m/>
    <m/>
    <m/>
    <m/>
    <m/>
    <m/>
    <m/>
    <m/>
    <m/>
    <m/>
    <m/>
    <m/>
    <m/>
    <m/>
    <m/>
    <m/>
    <m/>
    <m/>
    <m/>
    <m/>
    <n v="7"/>
    <x v="1"/>
    <s v="Activo"/>
    <s v="Mediano"/>
    <s v="Asesor de clientes empresariales"/>
    <s v="No"/>
    <n v="1123527"/>
    <s v="750k-5 mil"/>
    <n v="891199"/>
    <m/>
    <n v="891199"/>
    <x v="2"/>
    <x v="2"/>
    <n v="4"/>
    <n v="280881.75"/>
    <n v="1.2606914953899184"/>
    <s v="1-5x"/>
    <x v="1"/>
  </r>
  <r>
    <n v="11482"/>
    <x v="18"/>
    <n v="0.8"/>
    <s v="No"/>
    <s v="Si"/>
    <n v="0.75"/>
    <x v="0"/>
    <x v="0"/>
    <x v="2"/>
    <d v="2006-01-01T00:00:00"/>
    <n v="20"/>
    <x v="4"/>
    <d v="2006-01-01T00:00:00"/>
    <n v="20"/>
    <s v="&gt;20 años"/>
    <d v="1985-01-01T00:00:00"/>
    <n v="41"/>
    <x v="1"/>
    <x v="12"/>
    <m/>
    <m/>
    <n v="1"/>
    <m/>
    <n v="1"/>
    <m/>
    <n v="1"/>
    <m/>
    <m/>
    <m/>
    <m/>
    <m/>
    <m/>
    <m/>
    <m/>
    <m/>
    <m/>
    <m/>
    <m/>
    <m/>
    <m/>
    <m/>
    <m/>
    <m/>
    <m/>
    <m/>
    <m/>
    <m/>
    <m/>
    <m/>
    <m/>
    <m/>
    <m/>
    <m/>
    <m/>
    <m/>
    <m/>
    <m/>
    <m/>
    <m/>
    <m/>
    <m/>
    <m/>
    <m/>
    <m/>
    <m/>
    <m/>
    <m/>
    <m/>
    <m/>
    <n v="3"/>
    <x v="0"/>
    <s v="Activo"/>
    <s v="Muy pequeño"/>
    <s v="Unidad muy pequeña"/>
    <s v="No"/>
    <s v=""/>
    <s v=""/>
    <n v="1094680"/>
    <m/>
    <n v="1094680"/>
    <x v="0"/>
    <x v="0"/>
    <s v=""/>
    <s v=""/>
    <s v=""/>
    <s v=""/>
    <x v="0"/>
  </r>
  <r>
    <n v="11483"/>
    <x v="7"/>
    <n v="0.75"/>
    <s v="Si"/>
    <s v="No"/>
    <m/>
    <x v="0"/>
    <x v="0"/>
    <x v="2"/>
    <d v="2005-01-01T00:00:00"/>
    <n v="21"/>
    <x v="4"/>
    <d v="2005-01-01T00:00:00"/>
    <n v="21"/>
    <s v="&gt;20 años"/>
    <d v="1980-01-01T00:00:00"/>
    <n v="46"/>
    <x v="2"/>
    <x v="11"/>
    <n v="1"/>
    <n v="1"/>
    <n v="1"/>
    <n v="1"/>
    <n v="1"/>
    <m/>
    <m/>
    <m/>
    <m/>
    <m/>
    <m/>
    <m/>
    <m/>
    <m/>
    <m/>
    <m/>
    <m/>
    <m/>
    <m/>
    <m/>
    <m/>
    <m/>
    <m/>
    <m/>
    <m/>
    <m/>
    <m/>
    <m/>
    <m/>
    <m/>
    <m/>
    <m/>
    <m/>
    <m/>
    <m/>
    <m/>
    <m/>
    <m/>
    <m/>
    <m/>
    <m/>
    <m/>
    <m/>
    <m/>
    <m/>
    <m/>
    <m/>
    <m/>
    <m/>
    <m/>
    <n v="5"/>
    <x v="1"/>
    <s v="Activo"/>
    <s v="Muy pequeño"/>
    <s v="Unidad muy pequeña"/>
    <s v="No"/>
    <n v="2552729"/>
    <s v="750k-5 mil"/>
    <n v="638123"/>
    <m/>
    <n v="638123"/>
    <x v="1"/>
    <x v="2"/>
    <n v="8"/>
    <n v="319091.125"/>
    <n v="4.0003714017516998"/>
    <s v="1-5x"/>
    <x v="1"/>
  </r>
  <r>
    <n v="11484"/>
    <x v="9"/>
    <n v="1"/>
    <s v="No"/>
    <s v="No"/>
    <m/>
    <x v="0"/>
    <x v="2"/>
    <x v="3"/>
    <d v="2004-01-01T00:00:00"/>
    <n v="22"/>
    <x v="4"/>
    <d v="2004-01-01T00:00:00"/>
    <n v="22"/>
    <s v="&gt;20 años"/>
    <d v="1975-01-01T00:00:00"/>
    <n v="51"/>
    <x v="2"/>
    <x v="4"/>
    <m/>
    <m/>
    <n v="1"/>
    <m/>
    <n v="1"/>
    <m/>
    <n v="1"/>
    <m/>
    <m/>
    <m/>
    <m/>
    <m/>
    <m/>
    <m/>
    <m/>
    <m/>
    <m/>
    <m/>
    <m/>
    <m/>
    <m/>
    <m/>
    <m/>
    <m/>
    <m/>
    <m/>
    <m/>
    <m/>
    <m/>
    <m/>
    <m/>
    <m/>
    <m/>
    <m/>
    <m/>
    <m/>
    <m/>
    <m/>
    <m/>
    <m/>
    <m/>
    <m/>
    <m/>
    <m/>
    <m/>
    <m/>
    <m/>
    <m/>
    <m/>
    <m/>
    <n v="3"/>
    <x v="0"/>
    <s v="Activo"/>
    <s v="Mediano"/>
    <s v="Asesor de clientes empresariales"/>
    <s v="No"/>
    <s v=""/>
    <s v=""/>
    <n v="791170"/>
    <m/>
    <n v="791170"/>
    <x v="0"/>
    <x v="0"/>
    <s v=""/>
    <s v=""/>
    <s v=""/>
    <s v=""/>
    <x v="0"/>
  </r>
  <r>
    <n v="11485"/>
    <x v="0"/>
    <n v="0"/>
    <s v="Si"/>
    <s v="Si"/>
    <n v="0.15"/>
    <x v="1"/>
    <x v="0"/>
    <x v="2"/>
    <d v="2003-01-01T00:00:00"/>
    <n v="23"/>
    <x v="4"/>
    <d v="2003-01-01T00:00:00"/>
    <n v="23"/>
    <s v="&gt;20 años"/>
    <d v="1970-01-01T00:00:00"/>
    <n v="56"/>
    <x v="3"/>
    <x v="0"/>
    <m/>
    <n v="1"/>
    <m/>
    <n v="1"/>
    <m/>
    <n v="1"/>
    <m/>
    <m/>
    <m/>
    <m/>
    <m/>
    <m/>
    <m/>
    <m/>
    <m/>
    <m/>
    <m/>
    <m/>
    <m/>
    <m/>
    <m/>
    <m/>
    <m/>
    <m/>
    <m/>
    <m/>
    <m/>
    <m/>
    <m/>
    <m/>
    <m/>
    <m/>
    <m/>
    <m/>
    <m/>
    <m/>
    <m/>
    <m/>
    <m/>
    <m/>
    <m/>
    <m/>
    <m/>
    <m/>
    <m/>
    <m/>
    <m/>
    <m/>
    <m/>
    <m/>
    <n v="3"/>
    <x v="0"/>
    <s v="Activo"/>
    <s v="Muy pequeño"/>
    <s v="Unidad muy pequeña"/>
    <s v="No"/>
    <s v=""/>
    <s v=""/>
    <n v="1620037"/>
    <m/>
    <n v="1620037"/>
    <x v="0"/>
    <x v="0"/>
    <s v=""/>
    <s v=""/>
    <s v=""/>
    <s v=""/>
    <x v="0"/>
  </r>
  <r>
    <n v="11486"/>
    <x v="14"/>
    <n v="0.4"/>
    <s v="No"/>
    <s v="Si"/>
    <n v="0.5"/>
    <x v="1"/>
    <x v="0"/>
    <x v="0"/>
    <d v="2002-01-01T00:00:00"/>
    <n v="24"/>
    <x v="4"/>
    <d v="2002-01-01T00:00:00"/>
    <n v="24"/>
    <s v="&gt;20 años"/>
    <d v="1965-01-01T00:00:00"/>
    <n v="61"/>
    <x v="3"/>
    <x v="4"/>
    <m/>
    <m/>
    <n v="1"/>
    <m/>
    <n v="1"/>
    <m/>
    <n v="1"/>
    <m/>
    <m/>
    <m/>
    <m/>
    <m/>
    <m/>
    <m/>
    <m/>
    <m/>
    <m/>
    <m/>
    <m/>
    <m/>
    <m/>
    <m/>
    <m/>
    <m/>
    <m/>
    <m/>
    <m/>
    <m/>
    <m/>
    <m/>
    <m/>
    <m/>
    <m/>
    <m/>
    <m/>
    <m/>
    <m/>
    <m/>
    <m/>
    <m/>
    <m/>
    <m/>
    <m/>
    <m/>
    <m/>
    <m/>
    <m/>
    <m/>
    <m/>
    <m/>
    <n v="3"/>
    <x v="0"/>
    <s v="Activo"/>
    <s v="Mediano"/>
    <s v="Sucursal en línea"/>
    <s v="No"/>
    <s v=""/>
    <s v=""/>
    <n v="633385"/>
    <m/>
    <n v="633385"/>
    <x v="0"/>
    <x v="0"/>
    <s v=""/>
    <s v=""/>
    <s v=""/>
    <s v=""/>
    <x v="0"/>
  </r>
  <r>
    <n v="11487"/>
    <x v="12"/>
    <n v="0.15"/>
    <s v="Si"/>
    <s v="No"/>
    <m/>
    <x v="1"/>
    <x v="2"/>
    <x v="3"/>
    <d v="2001-01-01T00:00:00"/>
    <n v="25"/>
    <x v="4"/>
    <d v="2001-01-01T00:00:00"/>
    <n v="25"/>
    <s v="&gt;20 años"/>
    <d v="2000-01-01T00:00:00"/>
    <n v="26"/>
    <x v="0"/>
    <x v="12"/>
    <n v="1"/>
    <n v="1"/>
    <n v="1"/>
    <n v="1"/>
    <n v="1"/>
    <n v="1"/>
    <n v="1"/>
    <m/>
    <m/>
    <m/>
    <m/>
    <m/>
    <m/>
    <m/>
    <m/>
    <m/>
    <m/>
    <m/>
    <m/>
    <m/>
    <m/>
    <m/>
    <m/>
    <m/>
    <m/>
    <m/>
    <m/>
    <m/>
    <m/>
    <m/>
    <m/>
    <m/>
    <m/>
    <m/>
    <m/>
    <m/>
    <m/>
    <m/>
    <m/>
    <m/>
    <m/>
    <m/>
    <m/>
    <m/>
    <m/>
    <m/>
    <m/>
    <m/>
    <m/>
    <m/>
    <n v="7"/>
    <x v="1"/>
    <s v="Activo"/>
    <s v="Mediano"/>
    <s v="Asesor de clientes empresariales"/>
    <s v="No"/>
    <n v="624966"/>
    <s v="250k-750k"/>
    <n v="1308868"/>
    <m/>
    <n v="1308868"/>
    <x v="1"/>
    <x v="2"/>
    <n v="9"/>
    <n v="69440.666666666672"/>
    <n v="0.4774858885693592"/>
    <s v="1x"/>
    <x v="1"/>
  </r>
  <r>
    <n v="11488"/>
    <x v="12"/>
    <n v="0.2"/>
    <s v="No"/>
    <s v="No"/>
    <m/>
    <x v="1"/>
    <x v="0"/>
    <x v="1"/>
    <d v="2000-01-01T00:00:00"/>
    <n v="26"/>
    <x v="4"/>
    <d v="2000-01-01T00:00:00"/>
    <n v="26"/>
    <s v="&gt;20 años"/>
    <d v="1995-01-01T00:00:00"/>
    <n v="31"/>
    <x v="0"/>
    <x v="0"/>
    <n v="1"/>
    <m/>
    <n v="1"/>
    <m/>
    <n v="1"/>
    <m/>
    <n v="1"/>
    <m/>
    <m/>
    <m/>
    <m/>
    <m/>
    <m/>
    <m/>
    <m/>
    <m/>
    <m/>
    <m/>
    <m/>
    <m/>
    <m/>
    <m/>
    <m/>
    <m/>
    <m/>
    <m/>
    <m/>
    <m/>
    <m/>
    <m/>
    <m/>
    <m/>
    <m/>
    <m/>
    <m/>
    <m/>
    <m/>
    <m/>
    <m/>
    <m/>
    <m/>
    <m/>
    <m/>
    <m/>
    <m/>
    <m/>
    <m/>
    <m/>
    <m/>
    <m/>
    <n v="4"/>
    <x v="1"/>
    <s v="Activo"/>
    <s v="Muy pequeño"/>
    <s v="Unidad muy pequeña"/>
    <s v="No"/>
    <n v="4059522"/>
    <s v="750k-5 mil"/>
    <n v="1364026"/>
    <m/>
    <n v="1364026"/>
    <x v="1"/>
    <x v="1"/>
    <n v="1"/>
    <n v="4059522"/>
    <n v="2.9761324197632595"/>
    <s v="1-5x"/>
    <x v="1"/>
  </r>
  <r>
    <n v="11489"/>
    <x v="4"/>
    <n v="0.3"/>
    <s v="Si"/>
    <s v="Si"/>
    <n v="0.15"/>
    <x v="1"/>
    <x v="2"/>
    <x v="2"/>
    <d v="1999-01-01T00:00:00"/>
    <n v="27"/>
    <x v="4"/>
    <d v="1999-01-01T00:00:00"/>
    <n v="27"/>
    <s v="&gt;20 años"/>
    <d v="1990-01-01T00:00:00"/>
    <n v="36"/>
    <x v="1"/>
    <x v="7"/>
    <n v="1"/>
    <n v="1"/>
    <n v="1"/>
    <n v="1"/>
    <n v="1"/>
    <m/>
    <m/>
    <m/>
    <m/>
    <m/>
    <m/>
    <m/>
    <m/>
    <m/>
    <m/>
    <m/>
    <m/>
    <m/>
    <m/>
    <m/>
    <m/>
    <m/>
    <m/>
    <m/>
    <m/>
    <m/>
    <m/>
    <m/>
    <m/>
    <m/>
    <m/>
    <m/>
    <m/>
    <m/>
    <m/>
    <m/>
    <m/>
    <m/>
    <m/>
    <m/>
    <m/>
    <m/>
    <m/>
    <m/>
    <m/>
    <m/>
    <m/>
    <m/>
    <m/>
    <m/>
    <n v="5"/>
    <x v="1"/>
    <s v="Activo"/>
    <s v="Muy pequeño"/>
    <s v="Unidad muy pequeña"/>
    <s v="No"/>
    <n v="938707"/>
    <s v="750k-5 mil"/>
    <n v="210089"/>
    <m/>
    <n v="210089"/>
    <x v="2"/>
    <x v="2"/>
    <n v="6"/>
    <n v="156451.16666666666"/>
    <n v="4.4681396931776529"/>
    <s v="1-5x"/>
    <x v="1"/>
  </r>
  <r>
    <n v="11490"/>
    <x v="0"/>
    <n v="0.4"/>
    <s v="No"/>
    <s v="Si"/>
    <n v="0.3"/>
    <x v="1"/>
    <x v="0"/>
    <x v="2"/>
    <d v="2025-01-01T00:00:00"/>
    <n v="1"/>
    <x v="0"/>
    <d v="2025-01-01T00:00:00"/>
    <n v="1"/>
    <s v="1-3 años"/>
    <d v="1985-01-01T00:00:00"/>
    <n v="41"/>
    <x v="1"/>
    <x v="2"/>
    <m/>
    <m/>
    <n v="1"/>
    <m/>
    <n v="1"/>
    <m/>
    <n v="1"/>
    <m/>
    <m/>
    <m/>
    <m/>
    <m/>
    <m/>
    <m/>
    <m/>
    <m/>
    <m/>
    <m/>
    <m/>
    <m/>
    <m/>
    <m/>
    <m/>
    <m/>
    <m/>
    <m/>
    <m/>
    <m/>
    <m/>
    <m/>
    <m/>
    <m/>
    <m/>
    <m/>
    <m/>
    <m/>
    <m/>
    <m/>
    <m/>
    <m/>
    <m/>
    <m/>
    <m/>
    <m/>
    <m/>
    <m/>
    <m/>
    <m/>
    <m/>
    <m/>
    <n v="3"/>
    <x v="0"/>
    <s v="Activo"/>
    <s v="Muy pequeño"/>
    <s v="Unidad muy pequeña"/>
    <s v="No"/>
    <s v=""/>
    <s v=""/>
    <n v="606564"/>
    <m/>
    <n v="606564"/>
    <x v="0"/>
    <x v="0"/>
    <s v=""/>
    <s v=""/>
    <s v=""/>
    <s v=""/>
    <x v="0"/>
  </r>
  <r>
    <n v="11491"/>
    <x v="8"/>
    <n v="0.5"/>
    <s v="Si"/>
    <s v="No"/>
    <m/>
    <x v="0"/>
    <x v="0"/>
    <x v="2"/>
    <d v="2025-01-01T00:00:00"/>
    <n v="1"/>
    <x v="0"/>
    <d v="2025-01-01T00:00:00"/>
    <n v="1"/>
    <s v="1-3 años"/>
    <d v="1980-01-01T00:00:00"/>
    <n v="46"/>
    <x v="2"/>
    <x v="8"/>
    <m/>
    <n v="1"/>
    <m/>
    <n v="1"/>
    <m/>
    <n v="1"/>
    <m/>
    <m/>
    <m/>
    <m/>
    <m/>
    <m/>
    <m/>
    <m/>
    <m/>
    <m/>
    <m/>
    <m/>
    <m/>
    <m/>
    <m/>
    <m/>
    <m/>
    <m/>
    <m/>
    <m/>
    <m/>
    <m/>
    <m/>
    <m/>
    <m/>
    <m/>
    <m/>
    <m/>
    <m/>
    <m/>
    <m/>
    <m/>
    <m/>
    <m/>
    <m/>
    <m/>
    <m/>
    <m/>
    <m/>
    <m/>
    <m/>
    <m/>
    <m/>
    <m/>
    <n v="3"/>
    <x v="0"/>
    <s v="Activo"/>
    <s v="Muy pequeño"/>
    <s v="Unidad muy pequeña"/>
    <s v="No"/>
    <s v=""/>
    <s v=""/>
    <n v="1025042"/>
    <m/>
    <n v="1025042"/>
    <x v="0"/>
    <x v="0"/>
    <s v=""/>
    <s v=""/>
    <s v=""/>
    <s v=""/>
    <x v="0"/>
  </r>
  <r>
    <n v="11492"/>
    <x v="5"/>
    <n v="0.6"/>
    <s v="No"/>
    <s v="No"/>
    <m/>
    <x v="0"/>
    <x v="0"/>
    <x v="2"/>
    <d v="2024-06-30T00:00:00"/>
    <n v="2"/>
    <x v="0"/>
    <d v="2024-06-30T00:00:00"/>
    <n v="2"/>
    <s v="1-3 años"/>
    <d v="1975-01-01T00:00:00"/>
    <n v="51"/>
    <x v="2"/>
    <x v="8"/>
    <n v="1"/>
    <m/>
    <n v="1"/>
    <m/>
    <n v="1"/>
    <m/>
    <n v="1"/>
    <m/>
    <m/>
    <m/>
    <m/>
    <m/>
    <m/>
    <m/>
    <m/>
    <m/>
    <m/>
    <m/>
    <m/>
    <m/>
    <m/>
    <m/>
    <m/>
    <m/>
    <m/>
    <m/>
    <m/>
    <m/>
    <m/>
    <m/>
    <m/>
    <m/>
    <m/>
    <m/>
    <m/>
    <m/>
    <m/>
    <m/>
    <m/>
    <m/>
    <m/>
    <m/>
    <m/>
    <m/>
    <m/>
    <m/>
    <m/>
    <m/>
    <m/>
    <m/>
    <n v="4"/>
    <x v="1"/>
    <s v="Activo"/>
    <s v="Muy pequeño"/>
    <s v="Unidad muy pequeña"/>
    <s v="No"/>
    <n v="2053286"/>
    <s v="750k-5 mil"/>
    <n v="1230246"/>
    <m/>
    <n v="1230246"/>
    <x v="1"/>
    <x v="1"/>
    <n v="6"/>
    <n v="342214.33333333331"/>
    <n v="1.6690044105000139"/>
    <s v="1-5x"/>
    <x v="1"/>
  </r>
  <r>
    <n v="11493"/>
    <x v="0"/>
    <n v="0.7"/>
    <s v="Si"/>
    <s v="Si"/>
    <n v="0.4"/>
    <x v="0"/>
    <x v="0"/>
    <x v="2"/>
    <d v="2024-01-01T00:00:00"/>
    <n v="2"/>
    <x v="0"/>
    <d v="2024-01-01T00:00:00"/>
    <n v="2"/>
    <s v="1-3 años"/>
    <d v="1970-01-01T00:00:00"/>
    <n v="56"/>
    <x v="3"/>
    <x v="3"/>
    <m/>
    <n v="1"/>
    <n v="1"/>
    <n v="1"/>
    <n v="1"/>
    <n v="1"/>
    <n v="1"/>
    <m/>
    <m/>
    <m/>
    <m/>
    <m/>
    <m/>
    <m/>
    <m/>
    <m/>
    <m/>
    <m/>
    <m/>
    <m/>
    <m/>
    <m/>
    <m/>
    <m/>
    <m/>
    <m/>
    <m/>
    <m/>
    <m/>
    <m/>
    <m/>
    <m/>
    <m/>
    <m/>
    <m/>
    <m/>
    <m/>
    <m/>
    <m/>
    <m/>
    <m/>
    <m/>
    <m/>
    <m/>
    <m/>
    <m/>
    <m/>
    <m/>
    <m/>
    <m/>
    <n v="6"/>
    <x v="0"/>
    <s v="Activo"/>
    <s v="Muy pequeño"/>
    <s v="Unidad muy pequeña"/>
    <s v="No"/>
    <s v=""/>
    <s v=""/>
    <n v="233334"/>
    <m/>
    <n v="233334"/>
    <x v="0"/>
    <x v="0"/>
    <s v=""/>
    <s v=""/>
    <s v=""/>
    <s v=""/>
    <x v="0"/>
  </r>
  <r>
    <n v="11494"/>
    <x v="0"/>
    <n v="0.8"/>
    <s v="No"/>
    <s v="Si"/>
    <n v="0.75"/>
    <x v="0"/>
    <x v="0"/>
    <x v="0"/>
    <d v="2023-06-30T00:00:00"/>
    <n v="3"/>
    <x v="1"/>
    <d v="2023-06-30T00:00:00"/>
    <n v="3"/>
    <s v="3-5 años"/>
    <d v="1965-01-01T00:00:00"/>
    <n v="61"/>
    <x v="3"/>
    <x v="4"/>
    <m/>
    <m/>
    <n v="1"/>
    <m/>
    <n v="1"/>
    <m/>
    <n v="1"/>
    <m/>
    <m/>
    <m/>
    <m/>
    <m/>
    <m/>
    <m/>
    <m/>
    <m/>
    <m/>
    <m/>
    <m/>
    <m/>
    <m/>
    <m/>
    <m/>
    <m/>
    <m/>
    <m/>
    <m/>
    <m/>
    <m/>
    <m/>
    <m/>
    <m/>
    <m/>
    <m/>
    <m/>
    <m/>
    <m/>
    <m/>
    <m/>
    <m/>
    <m/>
    <m/>
    <m/>
    <m/>
    <m/>
    <m/>
    <m/>
    <m/>
    <m/>
    <m/>
    <n v="3"/>
    <x v="0"/>
    <s v="Activo"/>
    <s v="Mediano"/>
    <s v="Asesor de clientes empresariales"/>
    <s v="No"/>
    <s v=""/>
    <s v=""/>
    <n v="171456"/>
    <m/>
    <n v="171456"/>
    <x v="0"/>
    <x v="0"/>
    <s v=""/>
    <s v=""/>
    <s v=""/>
    <s v=""/>
    <x v="0"/>
  </r>
  <r>
    <n v="11495"/>
    <x v="2"/>
    <n v="0.75"/>
    <s v="Si"/>
    <s v="No"/>
    <m/>
    <x v="0"/>
    <x v="2"/>
    <x v="3"/>
    <d v="2023-01-01T00:00:00"/>
    <n v="3"/>
    <x v="1"/>
    <d v="2023-01-01T00:00:00"/>
    <n v="3"/>
    <s v="3-5 años"/>
    <d v="2000-01-01T00:00:00"/>
    <n v="26"/>
    <x v="0"/>
    <x v="0"/>
    <n v="1"/>
    <n v="1"/>
    <n v="1"/>
    <n v="1"/>
    <n v="1"/>
    <m/>
    <m/>
    <m/>
    <m/>
    <m/>
    <m/>
    <m/>
    <m/>
    <m/>
    <m/>
    <m/>
    <m/>
    <m/>
    <m/>
    <m/>
    <m/>
    <m/>
    <m/>
    <m/>
    <m/>
    <m/>
    <m/>
    <m/>
    <m/>
    <m/>
    <m/>
    <m/>
    <m/>
    <m/>
    <m/>
    <m/>
    <m/>
    <m/>
    <m/>
    <m/>
    <m/>
    <m/>
    <m/>
    <m/>
    <m/>
    <m/>
    <m/>
    <m/>
    <m/>
    <m/>
    <n v="5"/>
    <x v="1"/>
    <s v="Activo"/>
    <s v="Muy pequeño"/>
    <s v="Unidad muy pequeña"/>
    <s v="No"/>
    <n v="3808971"/>
    <s v="750k-5 mil"/>
    <n v="217371"/>
    <m/>
    <n v="217371"/>
    <x v="1"/>
    <x v="2"/>
    <n v="4"/>
    <n v="952242.75"/>
    <n v="17.522903239162538"/>
    <s v="10-20x"/>
    <x v="1"/>
  </r>
  <r>
    <n v="11496"/>
    <x v="2"/>
    <n v="1"/>
    <s v="No"/>
    <s v="No"/>
    <m/>
    <x v="0"/>
    <x v="2"/>
    <x v="2"/>
    <d v="2022-06-30T00:00:00"/>
    <n v="4"/>
    <x v="1"/>
    <d v="2022-06-30T00:00:00"/>
    <n v="4"/>
    <s v="3-5 años"/>
    <d v="1995-01-01T00:00:00"/>
    <n v="31"/>
    <x v="0"/>
    <x v="13"/>
    <m/>
    <m/>
    <n v="1"/>
    <m/>
    <n v="1"/>
    <m/>
    <n v="1"/>
    <m/>
    <m/>
    <m/>
    <m/>
    <m/>
    <m/>
    <m/>
    <m/>
    <m/>
    <m/>
    <m/>
    <m/>
    <m/>
    <m/>
    <m/>
    <m/>
    <m/>
    <m/>
    <m/>
    <m/>
    <m/>
    <m/>
    <m/>
    <m/>
    <m/>
    <m/>
    <m/>
    <m/>
    <m/>
    <m/>
    <m/>
    <m/>
    <m/>
    <m/>
    <m/>
    <m/>
    <m/>
    <m/>
    <m/>
    <m/>
    <m/>
    <m/>
    <m/>
    <n v="3"/>
    <x v="0"/>
    <s v="Activo"/>
    <s v="Pequeño"/>
    <s v="Asesor de clientes empresariales"/>
    <s v="No"/>
    <s v=""/>
    <s v=""/>
    <n v="737292"/>
    <m/>
    <n v="737292"/>
    <x v="0"/>
    <x v="0"/>
    <s v=""/>
    <s v=""/>
    <s v=""/>
    <s v=""/>
    <x v="0"/>
  </r>
  <r>
    <n v="11497"/>
    <x v="4"/>
    <n v="0"/>
    <s v="Si"/>
    <s v="Si"/>
    <n v="0.15"/>
    <x v="1"/>
    <x v="0"/>
    <x v="2"/>
    <d v="2022-01-01T00:00:00"/>
    <n v="4"/>
    <x v="1"/>
    <d v="2022-01-01T00:00:00"/>
    <n v="4"/>
    <s v="3-5 años"/>
    <d v="1990-01-01T00:00:00"/>
    <n v="36"/>
    <x v="1"/>
    <x v="0"/>
    <m/>
    <n v="1"/>
    <m/>
    <n v="1"/>
    <m/>
    <n v="1"/>
    <m/>
    <m/>
    <m/>
    <m/>
    <m/>
    <m/>
    <m/>
    <m/>
    <m/>
    <m/>
    <m/>
    <m/>
    <m/>
    <m/>
    <m/>
    <m/>
    <m/>
    <m/>
    <m/>
    <m/>
    <m/>
    <m/>
    <m/>
    <m/>
    <m/>
    <m/>
    <m/>
    <m/>
    <m/>
    <m/>
    <m/>
    <m/>
    <m/>
    <m/>
    <m/>
    <m/>
    <m/>
    <m/>
    <m/>
    <m/>
    <m/>
    <m/>
    <m/>
    <m/>
    <n v="3"/>
    <x v="0"/>
    <s v="Activo"/>
    <s v="Muy pequeño"/>
    <s v="Unidad muy pequeña"/>
    <s v="No"/>
    <s v=""/>
    <s v=""/>
    <n v="1322785"/>
    <m/>
    <n v="1322785"/>
    <x v="0"/>
    <x v="0"/>
    <s v=""/>
    <s v=""/>
    <s v=""/>
    <s v=""/>
    <x v="0"/>
  </r>
  <r>
    <n v="11498"/>
    <x v="0"/>
    <n v="0.4"/>
    <s v="No"/>
    <s v="Si"/>
    <n v="0.5"/>
    <x v="1"/>
    <x v="0"/>
    <x v="0"/>
    <d v="2021-06-30T00:00:00"/>
    <n v="5"/>
    <x v="2"/>
    <d v="2021-06-30T00:00:00"/>
    <n v="5"/>
    <s v="5-10 años"/>
    <d v="1985-01-01T00:00:00"/>
    <n v="41"/>
    <x v="1"/>
    <x v="16"/>
    <m/>
    <m/>
    <n v="1"/>
    <m/>
    <n v="1"/>
    <m/>
    <n v="1"/>
    <m/>
    <m/>
    <m/>
    <m/>
    <m/>
    <m/>
    <m/>
    <m/>
    <m/>
    <m/>
    <m/>
    <m/>
    <m/>
    <m/>
    <m/>
    <m/>
    <m/>
    <m/>
    <m/>
    <m/>
    <m/>
    <m/>
    <m/>
    <m/>
    <m/>
    <m/>
    <m/>
    <m/>
    <m/>
    <m/>
    <m/>
    <m/>
    <m/>
    <m/>
    <m/>
    <m/>
    <m/>
    <m/>
    <m/>
    <m/>
    <m/>
    <m/>
    <m/>
    <n v="3"/>
    <x v="0"/>
    <s v="Activo"/>
    <s v="Mediano"/>
    <s v="Asesor de clientes empresariales"/>
    <s v="No"/>
    <s v=""/>
    <s v=""/>
    <n v="1527913"/>
    <m/>
    <n v="1527913"/>
    <x v="0"/>
    <x v="0"/>
    <s v=""/>
    <s v=""/>
    <s v=""/>
    <s v=""/>
    <x v="0"/>
  </r>
  <r>
    <n v="11499"/>
    <x v="20"/>
    <n v="0.15"/>
    <s v="Si"/>
    <s v="No"/>
    <m/>
    <x v="1"/>
    <x v="1"/>
    <x v="3"/>
    <d v="2021-01-01T00:00:00"/>
    <n v="5"/>
    <x v="2"/>
    <d v="2021-01-01T00:00:00"/>
    <n v="5"/>
    <s v="5-10 años"/>
    <d v="1980-01-01T00:00:00"/>
    <n v="46"/>
    <x v="2"/>
    <x v="0"/>
    <n v="1"/>
    <n v="1"/>
    <n v="1"/>
    <n v="1"/>
    <n v="1"/>
    <n v="1"/>
    <n v="1"/>
    <m/>
    <m/>
    <m/>
    <m/>
    <m/>
    <m/>
    <m/>
    <m/>
    <m/>
    <m/>
    <m/>
    <m/>
    <m/>
    <m/>
    <m/>
    <m/>
    <m/>
    <m/>
    <m/>
    <m/>
    <m/>
    <m/>
    <m/>
    <m/>
    <m/>
    <m/>
    <m/>
    <m/>
    <m/>
    <m/>
    <m/>
    <m/>
    <m/>
    <m/>
    <m/>
    <m/>
    <m/>
    <m/>
    <m/>
    <m/>
    <m/>
    <m/>
    <m/>
    <n v="7"/>
    <x v="1"/>
    <s v="Activo"/>
    <s v="Pequeño"/>
    <s v="Asesor de clientes empresariales"/>
    <s v="No"/>
    <n v="4544056"/>
    <s v="750k-5 mil"/>
    <n v="1797922"/>
    <m/>
    <n v="1797922"/>
    <x v="1"/>
    <x v="2"/>
    <n v="10"/>
    <n v="454405.6"/>
    <n v="2.5273932906989289"/>
    <s v="1-5x"/>
    <x v="1"/>
  </r>
  <r>
    <n v="11500"/>
    <x v="0"/>
    <n v="0.2"/>
    <s v="No"/>
    <s v="No"/>
    <m/>
    <x v="1"/>
    <x v="1"/>
    <x v="2"/>
    <d v="2020-06-30T00:00:00"/>
    <n v="6"/>
    <x v="2"/>
    <d v="2020-06-30T00:00:00"/>
    <n v="6"/>
    <s v="5-10 años"/>
    <d v="1975-01-01T00:00:00"/>
    <n v="51"/>
    <x v="2"/>
    <x v="6"/>
    <n v="1"/>
    <m/>
    <n v="1"/>
    <m/>
    <n v="1"/>
    <m/>
    <n v="1"/>
    <m/>
    <m/>
    <m/>
    <m/>
    <m/>
    <m/>
    <m/>
    <m/>
    <m/>
    <m/>
    <m/>
    <m/>
    <m/>
    <m/>
    <m/>
    <m/>
    <m/>
    <m/>
    <m/>
    <m/>
    <m/>
    <m/>
    <m/>
    <m/>
    <m/>
    <m/>
    <m/>
    <m/>
    <m/>
    <m/>
    <m/>
    <m/>
    <m/>
    <m/>
    <m/>
    <m/>
    <m/>
    <m/>
    <m/>
    <m/>
    <m/>
    <m/>
    <m/>
    <n v="4"/>
    <x v="1"/>
    <s v="Activo"/>
    <s v="Pequeño"/>
    <s v="Asesor de clientes empresariales"/>
    <s v="No"/>
    <n v="1723940"/>
    <s v="750k-5 mil"/>
    <n v="295381"/>
    <m/>
    <n v="295381"/>
    <x v="1"/>
    <x v="1"/>
    <n v="7"/>
    <n v="246277.14285714287"/>
    <n v="5.8363266425396354"/>
    <s v="5-10x"/>
    <x v="1"/>
  </r>
  <r>
    <n v="11501"/>
    <x v="18"/>
    <n v="0.3"/>
    <s v="Si"/>
    <s v="Si"/>
    <n v="0.15"/>
    <x v="1"/>
    <x v="0"/>
    <x v="0"/>
    <d v="2020-01-01T00:00:00"/>
    <n v="6"/>
    <x v="2"/>
    <d v="2020-01-01T00:00:00"/>
    <n v="6"/>
    <s v="5-10 años"/>
    <d v="1970-01-01T00:00:00"/>
    <n v="56"/>
    <x v="3"/>
    <x v="8"/>
    <m/>
    <n v="1"/>
    <n v="1"/>
    <n v="1"/>
    <n v="1"/>
    <m/>
    <m/>
    <m/>
    <m/>
    <m/>
    <m/>
    <m/>
    <m/>
    <m/>
    <m/>
    <m/>
    <m/>
    <m/>
    <m/>
    <m/>
    <m/>
    <m/>
    <m/>
    <m/>
    <m/>
    <m/>
    <m/>
    <m/>
    <m/>
    <m/>
    <m/>
    <m/>
    <m/>
    <m/>
    <m/>
    <m/>
    <m/>
    <m/>
    <m/>
    <m/>
    <m/>
    <m/>
    <m/>
    <m/>
    <m/>
    <m/>
    <m/>
    <m/>
    <m/>
    <m/>
    <n v="4"/>
    <x v="0"/>
    <s v="Activo"/>
    <s v="Mediano"/>
    <s v="Asesor de clientes empresariales"/>
    <s v="No"/>
    <s v=""/>
    <s v=""/>
    <n v="537530"/>
    <m/>
    <n v="537530"/>
    <x v="0"/>
    <x v="0"/>
    <s v=""/>
    <s v=""/>
    <s v=""/>
    <s v=""/>
    <x v="0"/>
  </r>
  <r>
    <n v="11502"/>
    <x v="0"/>
    <n v="0.4"/>
    <s v="No"/>
    <s v="Si"/>
    <n v="0.3"/>
    <x v="1"/>
    <x v="0"/>
    <x v="2"/>
    <d v="2019-06-30T00:00:00"/>
    <n v="7"/>
    <x v="2"/>
    <d v="2019-06-30T00:00:00"/>
    <n v="7"/>
    <s v="5-10 años"/>
    <d v="1965-01-01T00:00:00"/>
    <n v="61"/>
    <x v="3"/>
    <x v="7"/>
    <m/>
    <m/>
    <n v="1"/>
    <m/>
    <n v="1"/>
    <m/>
    <n v="1"/>
    <m/>
    <m/>
    <m/>
    <m/>
    <m/>
    <m/>
    <m/>
    <m/>
    <m/>
    <m/>
    <m/>
    <m/>
    <m/>
    <m/>
    <m/>
    <m/>
    <m/>
    <m/>
    <m/>
    <m/>
    <m/>
    <m/>
    <m/>
    <m/>
    <m/>
    <m/>
    <m/>
    <m/>
    <m/>
    <m/>
    <m/>
    <m/>
    <m/>
    <m/>
    <m/>
    <m/>
    <m/>
    <m/>
    <m/>
    <m/>
    <m/>
    <m/>
    <m/>
    <n v="3"/>
    <x v="0"/>
    <s v="Activo"/>
    <s v="Muy pequeño"/>
    <s v="Unidad muy pequeña"/>
    <s v="No"/>
    <s v=""/>
    <s v=""/>
    <n v="995737"/>
    <m/>
    <n v="995737"/>
    <x v="0"/>
    <x v="0"/>
    <s v=""/>
    <s v=""/>
    <s v=""/>
    <s v=""/>
    <x v="0"/>
  </r>
  <r>
    <n v="11503"/>
    <x v="0"/>
    <n v="0.5"/>
    <s v="Si"/>
    <s v="No"/>
    <m/>
    <x v="0"/>
    <x v="0"/>
    <x v="2"/>
    <d v="2019-01-01T00:00:00"/>
    <n v="7"/>
    <x v="2"/>
    <d v="2019-01-01T00:00:00"/>
    <n v="7"/>
    <s v="5-10 años"/>
    <d v="2000-01-01T00:00:00"/>
    <n v="26"/>
    <x v="0"/>
    <x v="6"/>
    <m/>
    <n v="1"/>
    <m/>
    <n v="1"/>
    <m/>
    <n v="1"/>
    <m/>
    <m/>
    <m/>
    <m/>
    <m/>
    <m/>
    <m/>
    <m/>
    <m/>
    <m/>
    <m/>
    <m/>
    <m/>
    <m/>
    <m/>
    <m/>
    <m/>
    <m/>
    <m/>
    <m/>
    <m/>
    <m/>
    <m/>
    <m/>
    <m/>
    <m/>
    <m/>
    <m/>
    <m/>
    <m/>
    <m/>
    <m/>
    <m/>
    <m/>
    <m/>
    <m/>
    <m/>
    <m/>
    <m/>
    <m/>
    <m/>
    <m/>
    <m/>
    <m/>
    <n v="3"/>
    <x v="0"/>
    <s v="Activo"/>
    <s v="Muy pequeño"/>
    <s v="Unidad muy pequeña"/>
    <s v="No"/>
    <s v=""/>
    <s v=""/>
    <n v="1292815"/>
    <m/>
    <n v="1292815"/>
    <x v="0"/>
    <x v="0"/>
    <s v=""/>
    <s v=""/>
    <s v=""/>
    <s v=""/>
    <x v="0"/>
  </r>
  <r>
    <n v="11504"/>
    <x v="3"/>
    <n v="0.6"/>
    <s v="No"/>
    <s v="No"/>
    <m/>
    <x v="0"/>
    <x v="2"/>
    <x v="2"/>
    <d v="2018-06-30T00:00:00"/>
    <n v="8"/>
    <x v="2"/>
    <d v="2018-06-30T00:00:00"/>
    <n v="8"/>
    <s v="5-10 años"/>
    <d v="1995-01-01T00:00:00"/>
    <n v="31"/>
    <x v="0"/>
    <x v="7"/>
    <n v="1"/>
    <m/>
    <n v="1"/>
    <m/>
    <n v="1"/>
    <m/>
    <n v="1"/>
    <m/>
    <m/>
    <m/>
    <m/>
    <m/>
    <m/>
    <m/>
    <m/>
    <m/>
    <m/>
    <m/>
    <m/>
    <m/>
    <m/>
    <m/>
    <m/>
    <m/>
    <m/>
    <m/>
    <m/>
    <m/>
    <m/>
    <m/>
    <m/>
    <m/>
    <m/>
    <m/>
    <m/>
    <m/>
    <m/>
    <m/>
    <m/>
    <m/>
    <m/>
    <m/>
    <m/>
    <m/>
    <m/>
    <m/>
    <m/>
    <m/>
    <m/>
    <m/>
    <n v="4"/>
    <x v="1"/>
    <s v="Activo"/>
    <s v="Muy pequeño"/>
    <s v="Unidad muy pequeña"/>
    <s v="No"/>
    <n v="3799671"/>
    <s v="750k-5 mil"/>
    <n v="1869896"/>
    <m/>
    <n v="1869896"/>
    <x v="1"/>
    <x v="1"/>
    <n v="4"/>
    <n v="949917.75"/>
    <n v="2.0320226365530489"/>
    <s v="1-5x"/>
    <x v="1"/>
  </r>
  <r>
    <n v="11505"/>
    <x v="2"/>
    <n v="0.7"/>
    <s v="Si"/>
    <s v="Si"/>
    <n v="0.4"/>
    <x v="0"/>
    <x v="0"/>
    <x v="2"/>
    <d v="2018-01-01T00:00:00"/>
    <n v="8"/>
    <x v="2"/>
    <d v="2018-01-01T00:00:00"/>
    <n v="8"/>
    <s v="5-10 años"/>
    <d v="1990-01-01T00:00:00"/>
    <n v="36"/>
    <x v="1"/>
    <x v="0"/>
    <n v="1"/>
    <n v="1"/>
    <n v="1"/>
    <n v="1"/>
    <n v="1"/>
    <n v="1"/>
    <n v="1"/>
    <m/>
    <m/>
    <m/>
    <m/>
    <m/>
    <m/>
    <m/>
    <m/>
    <m/>
    <m/>
    <m/>
    <m/>
    <m/>
    <m/>
    <m/>
    <m/>
    <m/>
    <m/>
    <m/>
    <m/>
    <m/>
    <m/>
    <m/>
    <m/>
    <m/>
    <m/>
    <m/>
    <m/>
    <m/>
    <m/>
    <m/>
    <m/>
    <m/>
    <m/>
    <m/>
    <m/>
    <m/>
    <m/>
    <m/>
    <m/>
    <m/>
    <m/>
    <m/>
    <n v="7"/>
    <x v="1"/>
    <s v="Activo"/>
    <s v="Muy pequeño"/>
    <s v="Unidad muy pequeña"/>
    <s v="No"/>
    <n v="3347371"/>
    <s v="750k-5 mil"/>
    <n v="367187"/>
    <m/>
    <n v="367187"/>
    <x v="2"/>
    <x v="2"/>
    <n v="3"/>
    <n v="1115790.3333333333"/>
    <n v="9.1162568391582486"/>
    <s v="5-10x"/>
    <x v="5"/>
  </r>
  <r>
    <n v="11506"/>
    <x v="12"/>
    <n v="0.8"/>
    <s v="No"/>
    <s v="Si"/>
    <n v="0.75"/>
    <x v="0"/>
    <x v="2"/>
    <x v="2"/>
    <d v="2017-06-30T00:00:00"/>
    <n v="9"/>
    <x v="2"/>
    <d v="2017-06-30T00:00:00"/>
    <n v="9"/>
    <s v="5-10 años"/>
    <d v="1985-01-01T00:00:00"/>
    <n v="41"/>
    <x v="1"/>
    <x v="7"/>
    <n v="1"/>
    <m/>
    <n v="1"/>
    <m/>
    <n v="1"/>
    <m/>
    <n v="1"/>
    <m/>
    <m/>
    <m/>
    <m/>
    <m/>
    <m/>
    <m/>
    <m/>
    <m/>
    <m/>
    <m/>
    <m/>
    <m/>
    <m/>
    <m/>
    <m/>
    <m/>
    <m/>
    <m/>
    <m/>
    <m/>
    <m/>
    <m/>
    <m/>
    <m/>
    <m/>
    <m/>
    <m/>
    <m/>
    <m/>
    <m/>
    <m/>
    <m/>
    <m/>
    <m/>
    <m/>
    <m/>
    <m/>
    <m/>
    <m/>
    <m/>
    <m/>
    <m/>
    <n v="4"/>
    <x v="1"/>
    <s v="Activo"/>
    <s v="Muy pequeño"/>
    <s v="Unidad muy pequeña"/>
    <s v="No"/>
    <n v="958696"/>
    <s v="750k-5 mil"/>
    <n v="49405"/>
    <m/>
    <n v="49405"/>
    <x v="2"/>
    <x v="1"/>
    <n v="4"/>
    <n v="239674"/>
    <n v="19.404837567047871"/>
    <s v="10-20x"/>
    <x v="1"/>
  </r>
  <r>
    <n v="11507"/>
    <x v="4"/>
    <n v="0.75"/>
    <s v="Si"/>
    <s v="No"/>
    <m/>
    <x v="0"/>
    <x v="2"/>
    <x v="2"/>
    <d v="2017-01-01T00:00:00"/>
    <n v="9"/>
    <x v="2"/>
    <d v="2017-01-01T00:00:00"/>
    <n v="9"/>
    <s v="5-10 años"/>
    <d v="1980-01-01T00:00:00"/>
    <n v="46"/>
    <x v="2"/>
    <x v="0"/>
    <n v="1"/>
    <n v="1"/>
    <n v="1"/>
    <n v="1"/>
    <n v="1"/>
    <m/>
    <m/>
    <m/>
    <m/>
    <m/>
    <m/>
    <m/>
    <m/>
    <m/>
    <m/>
    <m/>
    <m/>
    <m/>
    <m/>
    <m/>
    <m/>
    <m/>
    <m/>
    <m/>
    <m/>
    <m/>
    <m/>
    <m/>
    <m/>
    <m/>
    <m/>
    <m/>
    <m/>
    <m/>
    <m/>
    <m/>
    <m/>
    <m/>
    <m/>
    <m/>
    <m/>
    <m/>
    <m/>
    <m/>
    <m/>
    <m/>
    <m/>
    <m/>
    <m/>
    <m/>
    <n v="5"/>
    <x v="1"/>
    <s v="Activo"/>
    <s v="Muy pequeño"/>
    <s v="Unidad muy pequeña"/>
    <s v="No"/>
    <n v="3295626"/>
    <s v="750k-5 mil"/>
    <n v="403560"/>
    <m/>
    <n v="403560"/>
    <x v="1"/>
    <x v="2"/>
    <n v="4"/>
    <n v="823906.5"/>
    <n v="8.1663841807909598"/>
    <s v="5-10x"/>
    <x v="1"/>
  </r>
  <r>
    <n v="11508"/>
    <x v="0"/>
    <n v="1"/>
    <s v="No"/>
    <s v="No"/>
    <m/>
    <x v="0"/>
    <x v="0"/>
    <x v="0"/>
    <d v="2016-06-30T00:00:00"/>
    <n v="10"/>
    <x v="3"/>
    <d v="2016-06-30T00:00:00"/>
    <n v="10"/>
    <s v="10-20 años"/>
    <d v="1975-01-01T00:00:00"/>
    <n v="51"/>
    <x v="2"/>
    <x v="7"/>
    <n v="1"/>
    <m/>
    <n v="1"/>
    <m/>
    <n v="1"/>
    <m/>
    <n v="1"/>
    <m/>
    <m/>
    <m/>
    <m/>
    <m/>
    <m/>
    <m/>
    <m/>
    <m/>
    <m/>
    <m/>
    <m/>
    <m/>
    <m/>
    <m/>
    <m/>
    <m/>
    <m/>
    <m/>
    <m/>
    <m/>
    <m/>
    <m/>
    <m/>
    <m/>
    <m/>
    <m/>
    <m/>
    <m/>
    <m/>
    <m/>
    <m/>
    <m/>
    <m/>
    <m/>
    <m/>
    <m/>
    <m/>
    <m/>
    <m/>
    <m/>
    <m/>
    <m/>
    <n v="4"/>
    <x v="1"/>
    <s v="Activo"/>
    <s v="Pequeño"/>
    <s v="PQMU"/>
    <s v="No"/>
    <n v="1643959"/>
    <s v="750k-5 mil"/>
    <n v="1489144"/>
    <m/>
    <n v="1489144"/>
    <x v="1"/>
    <x v="1"/>
    <n v="5"/>
    <n v="328791.8"/>
    <n v="1.1039624106197923"/>
    <s v="1-5x"/>
    <x v="3"/>
  </r>
  <r>
    <n v="11509"/>
    <x v="0"/>
    <n v="0"/>
    <s v="Si"/>
    <s v="Si"/>
    <n v="0.15"/>
    <x v="1"/>
    <x v="2"/>
    <x v="2"/>
    <d v="2016-01-01T00:00:00"/>
    <n v="10"/>
    <x v="3"/>
    <d v="2016-01-01T00:00:00"/>
    <n v="10"/>
    <s v="10-20 años"/>
    <d v="1970-01-01T00:00:00"/>
    <n v="56"/>
    <x v="3"/>
    <x v="5"/>
    <n v="1"/>
    <n v="1"/>
    <m/>
    <n v="1"/>
    <m/>
    <n v="1"/>
    <m/>
    <m/>
    <m/>
    <m/>
    <m/>
    <m/>
    <m/>
    <m/>
    <m/>
    <m/>
    <m/>
    <m/>
    <m/>
    <m/>
    <m/>
    <m/>
    <m/>
    <m/>
    <m/>
    <m/>
    <m/>
    <m/>
    <m/>
    <m/>
    <m/>
    <m/>
    <m/>
    <m/>
    <m/>
    <m/>
    <m/>
    <m/>
    <m/>
    <m/>
    <m/>
    <m/>
    <m/>
    <m/>
    <m/>
    <m/>
    <m/>
    <m/>
    <m/>
    <m/>
    <n v="4"/>
    <x v="1"/>
    <s v="Activo"/>
    <s v="Pequeño"/>
    <s v="PQMU"/>
    <s v="No"/>
    <n v="3526867"/>
    <s v="750k-5 mil"/>
    <n v="1947846"/>
    <m/>
    <n v="1947846"/>
    <x v="2"/>
    <x v="2"/>
    <n v="10"/>
    <n v="352686.7"/>
    <n v="1.8106498152317996"/>
    <s v="1-5x"/>
    <x v="4"/>
  </r>
  <r>
    <n v="11510"/>
    <x v="0"/>
    <n v="0.4"/>
    <s v="No"/>
    <s v="Si"/>
    <n v="0.5"/>
    <x v="1"/>
    <x v="4"/>
    <x v="3"/>
    <d v="2015-06-30T00:00:00"/>
    <n v="11"/>
    <x v="3"/>
    <d v="2015-06-30T00:00:00"/>
    <n v="11"/>
    <s v="10-20 años"/>
    <d v="1965-01-01T00:00:00"/>
    <n v="61"/>
    <x v="3"/>
    <x v="6"/>
    <n v="1"/>
    <m/>
    <n v="1"/>
    <m/>
    <n v="1"/>
    <m/>
    <n v="1"/>
    <m/>
    <m/>
    <m/>
    <m/>
    <m/>
    <m/>
    <m/>
    <m/>
    <m/>
    <m/>
    <m/>
    <m/>
    <m/>
    <m/>
    <m/>
    <m/>
    <m/>
    <m/>
    <m/>
    <m/>
    <m/>
    <m/>
    <m/>
    <m/>
    <m/>
    <m/>
    <m/>
    <m/>
    <m/>
    <m/>
    <m/>
    <m/>
    <m/>
    <m/>
    <m/>
    <m/>
    <m/>
    <m/>
    <m/>
    <m/>
    <m/>
    <m/>
    <m/>
    <n v="4"/>
    <x v="1"/>
    <s v="Activo"/>
    <s v="Mediano"/>
    <s v="Asesor de clientes empresariales"/>
    <s v="No"/>
    <n v="2585372"/>
    <s v="750k-5 mil"/>
    <n v="1347270"/>
    <m/>
    <n v="1347270"/>
    <x v="2"/>
    <x v="1"/>
    <n v="5"/>
    <n v="517074.4"/>
    <n v="1.9189709560815575"/>
    <s v="1-5x"/>
    <x v="1"/>
  </r>
  <r>
    <n v="11511"/>
    <x v="4"/>
    <n v="0.15"/>
    <s v="Si"/>
    <s v="No"/>
    <m/>
    <x v="1"/>
    <x v="0"/>
    <x v="2"/>
    <d v="2015-01-01T00:00:00"/>
    <n v="11"/>
    <x v="3"/>
    <d v="2015-01-01T00:00:00"/>
    <n v="11"/>
    <s v="10-20 años"/>
    <d v="2000-01-01T00:00:00"/>
    <n v="26"/>
    <x v="0"/>
    <x v="1"/>
    <m/>
    <n v="1"/>
    <n v="1"/>
    <n v="1"/>
    <n v="1"/>
    <n v="1"/>
    <n v="1"/>
    <m/>
    <m/>
    <m/>
    <m/>
    <m/>
    <m/>
    <m/>
    <m/>
    <m/>
    <m/>
    <m/>
    <m/>
    <m/>
    <m/>
    <m/>
    <m/>
    <m/>
    <m/>
    <m/>
    <m/>
    <m/>
    <m/>
    <m/>
    <m/>
    <m/>
    <m/>
    <m/>
    <m/>
    <m/>
    <m/>
    <m/>
    <m/>
    <m/>
    <m/>
    <m/>
    <m/>
    <m/>
    <m/>
    <m/>
    <m/>
    <m/>
    <m/>
    <m/>
    <n v="6"/>
    <x v="0"/>
    <s v="Activo"/>
    <s v="Muy pequeño"/>
    <s v="Perfil NN"/>
    <s v="No"/>
    <s v=""/>
    <s v=""/>
    <n v="872121"/>
    <m/>
    <n v="872121"/>
    <x v="0"/>
    <x v="0"/>
    <s v=""/>
    <s v=""/>
    <s v=""/>
    <s v=""/>
    <x v="0"/>
  </r>
  <r>
    <n v="11512"/>
    <x v="0"/>
    <n v="0.2"/>
    <s v="No"/>
    <s v="No"/>
    <m/>
    <x v="1"/>
    <x v="2"/>
    <x v="2"/>
    <d v="2014-01-01T00:00:00"/>
    <n v="12"/>
    <x v="3"/>
    <d v="2014-01-01T00:00:00"/>
    <n v="12"/>
    <s v="10-20 años"/>
    <d v="1995-01-01T00:00:00"/>
    <n v="31"/>
    <x v="0"/>
    <x v="4"/>
    <n v="1"/>
    <m/>
    <n v="1"/>
    <m/>
    <n v="1"/>
    <m/>
    <n v="1"/>
    <m/>
    <m/>
    <m/>
    <m/>
    <m/>
    <m/>
    <m/>
    <m/>
    <m/>
    <m/>
    <m/>
    <m/>
    <m/>
    <m/>
    <m/>
    <m/>
    <m/>
    <m/>
    <m/>
    <m/>
    <m/>
    <m/>
    <m/>
    <m/>
    <m/>
    <m/>
    <m/>
    <m/>
    <m/>
    <m/>
    <m/>
    <m/>
    <m/>
    <m/>
    <m/>
    <m/>
    <m/>
    <m/>
    <m/>
    <m/>
    <m/>
    <m/>
    <m/>
    <n v="4"/>
    <x v="1"/>
    <s v="Activo"/>
    <s v="Muy pequeño"/>
    <s v="Unidad muy pequeña"/>
    <s v="No"/>
    <n v="4174395"/>
    <s v="750k-5 mil"/>
    <n v="1782547"/>
    <m/>
    <n v="1782547"/>
    <x v="1"/>
    <x v="1"/>
    <n v="2"/>
    <n v="2087197.5"/>
    <n v="2.3418148301279014"/>
    <s v="1-5x"/>
    <x v="1"/>
  </r>
  <r>
    <n v="11513"/>
    <x v="0"/>
    <n v="0.3"/>
    <s v="Si"/>
    <s v="Si"/>
    <n v="0.15"/>
    <x v="1"/>
    <x v="1"/>
    <x v="3"/>
    <d v="2013-01-01T00:00:00"/>
    <n v="13"/>
    <x v="3"/>
    <d v="2013-01-01T00:00:00"/>
    <n v="13"/>
    <s v="10-20 años"/>
    <d v="1990-01-01T00:00:00"/>
    <n v="36"/>
    <x v="1"/>
    <x v="10"/>
    <n v="1"/>
    <n v="1"/>
    <n v="1"/>
    <n v="1"/>
    <n v="1"/>
    <m/>
    <m/>
    <m/>
    <m/>
    <m/>
    <m/>
    <m/>
    <m/>
    <m/>
    <m/>
    <m/>
    <m/>
    <m/>
    <m/>
    <m/>
    <m/>
    <m/>
    <m/>
    <m/>
    <m/>
    <m/>
    <m/>
    <m/>
    <m/>
    <m/>
    <m/>
    <m/>
    <m/>
    <m/>
    <m/>
    <m/>
    <m/>
    <m/>
    <m/>
    <m/>
    <m/>
    <m/>
    <m/>
    <m/>
    <m/>
    <m/>
    <m/>
    <m/>
    <m/>
    <m/>
    <n v="5"/>
    <x v="1"/>
    <s v="Activo"/>
    <s v="Muy pequeño"/>
    <s v="Unidad muy pequeña"/>
    <s v="No"/>
    <n v="181245"/>
    <s v="100k-250k"/>
    <n v="1586891"/>
    <m/>
    <n v="1586891"/>
    <x v="2"/>
    <x v="2"/>
    <n v="2"/>
    <n v="90622.5"/>
    <n v="0.11421389370788541"/>
    <s v="1x"/>
    <x v="1"/>
  </r>
  <r>
    <n v="11514"/>
    <x v="0"/>
    <n v="0.4"/>
    <s v="No"/>
    <s v="Si"/>
    <n v="0.3"/>
    <x v="1"/>
    <x v="0"/>
    <x v="0"/>
    <d v="2012-01-01T00:00:00"/>
    <n v="14"/>
    <x v="3"/>
    <d v="2012-01-01T00:00:00"/>
    <n v="14"/>
    <s v="10-20 años"/>
    <d v="1985-01-01T00:00:00"/>
    <n v="41"/>
    <x v="1"/>
    <x v="3"/>
    <m/>
    <m/>
    <n v="1"/>
    <m/>
    <n v="1"/>
    <m/>
    <n v="1"/>
    <m/>
    <m/>
    <m/>
    <m/>
    <m/>
    <m/>
    <m/>
    <m/>
    <m/>
    <m/>
    <m/>
    <m/>
    <m/>
    <m/>
    <m/>
    <m/>
    <m/>
    <m/>
    <m/>
    <m/>
    <m/>
    <m/>
    <m/>
    <m/>
    <m/>
    <m/>
    <m/>
    <m/>
    <m/>
    <m/>
    <m/>
    <m/>
    <m/>
    <m/>
    <m/>
    <m/>
    <m/>
    <m/>
    <m/>
    <m/>
    <m/>
    <m/>
    <m/>
    <n v="3"/>
    <x v="0"/>
    <s v="Activo"/>
    <s v="Mediano"/>
    <s v="Asesor de clientes empresariales"/>
    <s v="No"/>
    <s v=""/>
    <s v=""/>
    <n v="1176710"/>
    <m/>
    <n v="1176710"/>
    <x v="0"/>
    <x v="0"/>
    <s v=""/>
    <s v=""/>
    <s v=""/>
    <s v=""/>
    <x v="0"/>
  </r>
  <r>
    <n v="11515"/>
    <x v="0"/>
    <n v="0.5"/>
    <s v="Si"/>
    <s v="No"/>
    <m/>
    <x v="0"/>
    <x v="0"/>
    <x v="0"/>
    <d v="2011-01-01T00:00:00"/>
    <n v="15"/>
    <x v="3"/>
    <d v="2011-01-01T00:00:00"/>
    <n v="15"/>
    <s v="10-20 años"/>
    <d v="1980-01-01T00:00:00"/>
    <n v="46"/>
    <x v="2"/>
    <x v="2"/>
    <m/>
    <n v="1"/>
    <m/>
    <n v="1"/>
    <m/>
    <n v="1"/>
    <m/>
    <m/>
    <m/>
    <m/>
    <m/>
    <m/>
    <m/>
    <m/>
    <m/>
    <m/>
    <m/>
    <m/>
    <m/>
    <m/>
    <m/>
    <m/>
    <m/>
    <m/>
    <m/>
    <m/>
    <m/>
    <m/>
    <m/>
    <m/>
    <m/>
    <m/>
    <m/>
    <m/>
    <m/>
    <m/>
    <m/>
    <m/>
    <m/>
    <m/>
    <m/>
    <m/>
    <m/>
    <m/>
    <m/>
    <m/>
    <m/>
    <m/>
    <m/>
    <m/>
    <n v="3"/>
    <x v="0"/>
    <s v="Activo"/>
    <s v="Muy pequeño"/>
    <s v="Sucursal en línea"/>
    <s v="No"/>
    <s v=""/>
    <s v=""/>
    <n v="1873183"/>
    <m/>
    <n v="1873183"/>
    <x v="0"/>
    <x v="0"/>
    <s v=""/>
    <s v=""/>
    <s v=""/>
    <s v=""/>
    <x v="0"/>
  </r>
  <r>
    <n v="11516"/>
    <x v="9"/>
    <n v="0.6"/>
    <s v="No"/>
    <s v="No"/>
    <m/>
    <x v="0"/>
    <x v="0"/>
    <x v="2"/>
    <d v="2010-01-01T00:00:00"/>
    <n v="16"/>
    <x v="3"/>
    <d v="2010-01-01T00:00:00"/>
    <n v="16"/>
    <s v="10-20 años"/>
    <d v="1975-01-01T00:00:00"/>
    <n v="51"/>
    <x v="2"/>
    <x v="8"/>
    <n v="1"/>
    <m/>
    <n v="1"/>
    <m/>
    <n v="1"/>
    <m/>
    <n v="1"/>
    <m/>
    <m/>
    <m/>
    <m/>
    <m/>
    <m/>
    <m/>
    <m/>
    <m/>
    <m/>
    <m/>
    <m/>
    <m/>
    <m/>
    <m/>
    <m/>
    <m/>
    <m/>
    <m/>
    <m/>
    <m/>
    <m/>
    <m/>
    <m/>
    <m/>
    <m/>
    <m/>
    <m/>
    <m/>
    <m/>
    <m/>
    <m/>
    <m/>
    <m/>
    <m/>
    <m/>
    <m/>
    <m/>
    <m/>
    <m/>
    <m/>
    <m/>
    <m/>
    <n v="4"/>
    <x v="1"/>
    <s v="Activo"/>
    <s v="Muy pequeño"/>
    <s v="Unidad muy pequeña"/>
    <s v="No"/>
    <n v="2986997"/>
    <s v="750k-5 mil"/>
    <n v="1287619"/>
    <m/>
    <n v="1287619"/>
    <x v="1"/>
    <x v="1"/>
    <n v="8"/>
    <n v="373374.625"/>
    <n v="2.3197832588677239"/>
    <s v="1-5x"/>
    <x v="1"/>
  </r>
  <r>
    <n v="11517"/>
    <x v="7"/>
    <n v="0.7"/>
    <s v="Si"/>
    <s v="Si"/>
    <n v="0.4"/>
    <x v="0"/>
    <x v="0"/>
    <x v="0"/>
    <d v="2009-01-01T00:00:00"/>
    <n v="17"/>
    <x v="3"/>
    <d v="2009-01-01T00:00:00"/>
    <n v="17"/>
    <s v="10-20 años"/>
    <d v="1970-01-01T00:00:00"/>
    <n v="56"/>
    <x v="3"/>
    <x v="3"/>
    <m/>
    <n v="1"/>
    <n v="1"/>
    <n v="1"/>
    <n v="1"/>
    <n v="1"/>
    <n v="1"/>
    <m/>
    <m/>
    <m/>
    <m/>
    <m/>
    <m/>
    <m/>
    <m/>
    <m/>
    <m/>
    <m/>
    <m/>
    <m/>
    <m/>
    <m/>
    <m/>
    <m/>
    <m/>
    <m/>
    <m/>
    <m/>
    <m/>
    <m/>
    <m/>
    <m/>
    <m/>
    <m/>
    <m/>
    <m/>
    <m/>
    <m/>
    <m/>
    <m/>
    <m/>
    <m/>
    <m/>
    <m/>
    <m/>
    <m/>
    <m/>
    <m/>
    <m/>
    <m/>
    <n v="6"/>
    <x v="0"/>
    <s v="Activo"/>
    <s v="Muy pequeño"/>
    <s v="Unidad muy pequeña"/>
    <s v="No"/>
    <s v=""/>
    <s v=""/>
    <n v="1112341"/>
    <m/>
    <n v="1112341"/>
    <x v="0"/>
    <x v="0"/>
    <s v=""/>
    <s v=""/>
    <s v=""/>
    <s v=""/>
    <x v="0"/>
  </r>
  <r>
    <n v="11518"/>
    <x v="19"/>
    <n v="0.8"/>
    <s v="No"/>
    <s v="Si"/>
    <n v="0.75"/>
    <x v="0"/>
    <x v="2"/>
    <x v="2"/>
    <d v="2008-01-01T00:00:00"/>
    <n v="18"/>
    <x v="3"/>
    <d v="2008-01-01T00:00:00"/>
    <n v="18"/>
    <s v="10-20 años"/>
    <d v="1965-01-01T00:00:00"/>
    <n v="61"/>
    <x v="3"/>
    <x v="1"/>
    <n v="1"/>
    <m/>
    <n v="1"/>
    <m/>
    <n v="1"/>
    <m/>
    <n v="1"/>
    <m/>
    <m/>
    <m/>
    <m/>
    <m/>
    <m/>
    <m/>
    <m/>
    <m/>
    <m/>
    <m/>
    <m/>
    <m/>
    <m/>
    <m/>
    <m/>
    <m/>
    <m/>
    <m/>
    <m/>
    <m/>
    <m/>
    <m/>
    <m/>
    <m/>
    <m/>
    <m/>
    <m/>
    <m/>
    <m/>
    <m/>
    <m/>
    <m/>
    <m/>
    <m/>
    <m/>
    <m/>
    <m/>
    <m/>
    <m/>
    <m/>
    <m/>
    <m/>
    <n v="4"/>
    <x v="1"/>
    <s v="Activo"/>
    <s v="Mediano"/>
    <s v="Asesor de clientes empresariales"/>
    <s v="No"/>
    <n v="1491014"/>
    <s v="750k-5 mil"/>
    <n v="1126463"/>
    <m/>
    <n v="1126463"/>
    <x v="2"/>
    <x v="1"/>
    <n v="8"/>
    <n v="186376.75"/>
    <n v="1.3236244776792492"/>
    <s v="1-5x"/>
    <x v="1"/>
  </r>
  <r>
    <n v="11519"/>
    <x v="21"/>
    <n v="0.75"/>
    <s v="Si"/>
    <s v="No"/>
    <m/>
    <x v="0"/>
    <x v="0"/>
    <x v="0"/>
    <d v="2007-01-01T00:00:00"/>
    <n v="19"/>
    <x v="3"/>
    <d v="2007-01-01T00:00:00"/>
    <n v="19"/>
    <s v="10-20 años"/>
    <d v="2000-01-01T00:00:00"/>
    <n v="26"/>
    <x v="0"/>
    <x v="7"/>
    <m/>
    <n v="1"/>
    <n v="1"/>
    <n v="1"/>
    <n v="1"/>
    <m/>
    <m/>
    <m/>
    <m/>
    <m/>
    <m/>
    <m/>
    <m/>
    <m/>
    <m/>
    <m/>
    <m/>
    <m/>
    <m/>
    <m/>
    <m/>
    <m/>
    <m/>
    <m/>
    <m/>
    <m/>
    <m/>
    <m/>
    <m/>
    <m/>
    <m/>
    <m/>
    <m/>
    <m/>
    <m/>
    <m/>
    <m/>
    <m/>
    <m/>
    <m/>
    <m/>
    <m/>
    <m/>
    <m/>
    <m/>
    <m/>
    <m/>
    <m/>
    <m/>
    <m/>
    <n v="4"/>
    <x v="0"/>
    <s v="Activo"/>
    <s v="Mediano"/>
    <s v="Asesor de clientes empresariales"/>
    <s v="No"/>
    <s v=""/>
    <s v=""/>
    <n v="32180"/>
    <m/>
    <n v="32180"/>
    <x v="0"/>
    <x v="0"/>
    <s v=""/>
    <s v=""/>
    <s v=""/>
    <s v=""/>
    <x v="0"/>
  </r>
  <r>
    <n v="11520"/>
    <x v="0"/>
    <n v="1"/>
    <s v="No"/>
    <s v="No"/>
    <m/>
    <x v="0"/>
    <x v="0"/>
    <x v="2"/>
    <d v="2006-01-01T00:00:00"/>
    <n v="20"/>
    <x v="4"/>
    <d v="2006-01-01T00:00:00"/>
    <n v="20"/>
    <s v="&gt;20 años"/>
    <d v="1995-01-01T00:00:00"/>
    <n v="31"/>
    <x v="0"/>
    <x v="0"/>
    <m/>
    <m/>
    <n v="1"/>
    <m/>
    <n v="1"/>
    <m/>
    <n v="1"/>
    <m/>
    <m/>
    <m/>
    <m/>
    <m/>
    <m/>
    <m/>
    <m/>
    <m/>
    <m/>
    <m/>
    <m/>
    <m/>
    <m/>
    <m/>
    <m/>
    <m/>
    <m/>
    <m/>
    <m/>
    <m/>
    <m/>
    <m/>
    <m/>
    <m/>
    <m/>
    <m/>
    <m/>
    <m/>
    <m/>
    <m/>
    <m/>
    <m/>
    <m/>
    <m/>
    <m/>
    <m/>
    <m/>
    <m/>
    <m/>
    <m/>
    <m/>
    <m/>
    <n v="3"/>
    <x v="0"/>
    <s v="Activo"/>
    <s v="Muy pequeño"/>
    <s v="Unidad muy pequeña"/>
    <s v="No"/>
    <s v=""/>
    <s v=""/>
    <n v="670674"/>
    <m/>
    <n v="670674"/>
    <x v="0"/>
    <x v="0"/>
    <s v=""/>
    <s v=""/>
    <s v=""/>
    <s v=""/>
    <x v="0"/>
  </r>
  <r>
    <n v="11521"/>
    <x v="2"/>
    <n v="0"/>
    <s v="Si"/>
    <s v="Si"/>
    <n v="0.15"/>
    <x v="1"/>
    <x v="2"/>
    <x v="3"/>
    <d v="2005-01-01T00:00:00"/>
    <n v="21"/>
    <x v="4"/>
    <d v="2005-01-01T00:00:00"/>
    <n v="21"/>
    <s v="&gt;20 años"/>
    <d v="1990-01-01T00:00:00"/>
    <n v="36"/>
    <x v="1"/>
    <x v="0"/>
    <n v="1"/>
    <n v="1"/>
    <m/>
    <n v="1"/>
    <m/>
    <n v="1"/>
    <m/>
    <m/>
    <m/>
    <m/>
    <m/>
    <m/>
    <m/>
    <m/>
    <m/>
    <m/>
    <m/>
    <m/>
    <m/>
    <m/>
    <m/>
    <m/>
    <m/>
    <m/>
    <m/>
    <m/>
    <m/>
    <m/>
    <m/>
    <m/>
    <m/>
    <m/>
    <m/>
    <m/>
    <m/>
    <m/>
    <m/>
    <m/>
    <m/>
    <m/>
    <m/>
    <m/>
    <m/>
    <m/>
    <m/>
    <m/>
    <m/>
    <m/>
    <m/>
    <m/>
    <n v="4"/>
    <x v="1"/>
    <s v="Activo"/>
    <s v="Pequeño"/>
    <s v="Asesor de clientes empresariales"/>
    <s v="No"/>
    <n v="2834094"/>
    <s v="750k-5 mil"/>
    <n v="1567559"/>
    <m/>
    <n v="1567559"/>
    <x v="2"/>
    <x v="2"/>
    <n v="1"/>
    <n v="2834094"/>
    <n v="1.8079663987129033"/>
    <s v="1-5x"/>
    <x v="1"/>
  </r>
  <r>
    <n v="11522"/>
    <x v="7"/>
    <n v="0.4"/>
    <s v="No"/>
    <s v="Si"/>
    <n v="0.5"/>
    <x v="1"/>
    <x v="2"/>
    <x v="2"/>
    <d v="2004-01-01T00:00:00"/>
    <n v="22"/>
    <x v="4"/>
    <d v="2004-01-01T00:00:00"/>
    <n v="22"/>
    <s v="&gt;20 años"/>
    <d v="1985-01-01T00:00:00"/>
    <n v="41"/>
    <x v="1"/>
    <x v="4"/>
    <n v="1"/>
    <m/>
    <n v="1"/>
    <m/>
    <n v="1"/>
    <m/>
    <n v="1"/>
    <m/>
    <m/>
    <m/>
    <m/>
    <m/>
    <m/>
    <m/>
    <m/>
    <m/>
    <m/>
    <m/>
    <m/>
    <m/>
    <m/>
    <m/>
    <m/>
    <m/>
    <m/>
    <m/>
    <m/>
    <m/>
    <m/>
    <m/>
    <m/>
    <m/>
    <m/>
    <m/>
    <m/>
    <m/>
    <m/>
    <m/>
    <m/>
    <m/>
    <m/>
    <m/>
    <m/>
    <m/>
    <m/>
    <m/>
    <m/>
    <m/>
    <m/>
    <m/>
    <n v="4"/>
    <x v="1"/>
    <s v="Activo"/>
    <s v="Muy pequeño"/>
    <s v="Unidad muy pequeña"/>
    <s v="No"/>
    <n v="665184"/>
    <s v="250k-750k"/>
    <n v="556094"/>
    <m/>
    <n v="556094"/>
    <x v="2"/>
    <x v="1"/>
    <n v="5"/>
    <n v="133036.79999999999"/>
    <n v="1.1961718702233795"/>
    <s v="1-5x"/>
    <x v="1"/>
  </r>
  <r>
    <n v="11523"/>
    <x v="2"/>
    <n v="0.15"/>
    <s v="Si"/>
    <s v="No"/>
    <m/>
    <x v="1"/>
    <x v="2"/>
    <x v="3"/>
    <d v="2003-01-01T00:00:00"/>
    <n v="23"/>
    <x v="4"/>
    <d v="2003-01-01T00:00:00"/>
    <n v="23"/>
    <s v="&gt;20 años"/>
    <d v="1980-01-01T00:00:00"/>
    <n v="46"/>
    <x v="2"/>
    <x v="1"/>
    <n v="1"/>
    <n v="1"/>
    <n v="1"/>
    <n v="1"/>
    <n v="1"/>
    <n v="1"/>
    <n v="1"/>
    <m/>
    <m/>
    <m/>
    <m/>
    <m/>
    <m/>
    <m/>
    <m/>
    <m/>
    <m/>
    <m/>
    <m/>
    <m/>
    <m/>
    <m/>
    <m/>
    <m/>
    <m/>
    <m/>
    <m/>
    <m/>
    <m/>
    <m/>
    <m/>
    <m/>
    <m/>
    <m/>
    <m/>
    <m/>
    <m/>
    <m/>
    <m/>
    <m/>
    <m/>
    <m/>
    <m/>
    <m/>
    <m/>
    <m/>
    <m/>
    <m/>
    <m/>
    <m/>
    <n v="7"/>
    <x v="1"/>
    <s v="Activo"/>
    <s v="Pequeño"/>
    <s v="Asesor de clientes empresariales"/>
    <s v="No"/>
    <n v="374168"/>
    <s v="250k-750k"/>
    <n v="1234605"/>
    <m/>
    <n v="1234605"/>
    <x v="1"/>
    <x v="2"/>
    <n v="10"/>
    <n v="37416.800000000003"/>
    <n v="0.30306697283746625"/>
    <s v="1x"/>
    <x v="1"/>
  </r>
  <r>
    <n v="11524"/>
    <x v="0"/>
    <n v="0.2"/>
    <s v="No"/>
    <s v="No"/>
    <m/>
    <x v="1"/>
    <x v="1"/>
    <x v="3"/>
    <d v="2002-01-01T00:00:00"/>
    <n v="24"/>
    <x v="4"/>
    <d v="2002-01-01T00:00:00"/>
    <n v="24"/>
    <s v="&gt;20 años"/>
    <d v="1975-01-01T00:00:00"/>
    <n v="51"/>
    <x v="2"/>
    <x v="5"/>
    <m/>
    <m/>
    <n v="1"/>
    <m/>
    <n v="1"/>
    <m/>
    <n v="1"/>
    <m/>
    <m/>
    <m/>
    <m/>
    <m/>
    <m/>
    <m/>
    <m/>
    <m/>
    <m/>
    <m/>
    <m/>
    <m/>
    <m/>
    <m/>
    <m/>
    <m/>
    <m/>
    <m/>
    <m/>
    <m/>
    <m/>
    <m/>
    <m/>
    <m/>
    <m/>
    <m/>
    <m/>
    <m/>
    <m/>
    <m/>
    <m/>
    <m/>
    <m/>
    <m/>
    <m/>
    <m/>
    <m/>
    <m/>
    <m/>
    <m/>
    <m/>
    <m/>
    <n v="3"/>
    <x v="0"/>
    <s v="Activo"/>
    <s v="Mediano"/>
    <s v="Asesor de clientes empresariales"/>
    <s v="No"/>
    <s v=""/>
    <s v=""/>
    <n v="675402"/>
    <m/>
    <n v="675402"/>
    <x v="0"/>
    <x v="0"/>
    <s v=""/>
    <s v=""/>
    <s v=""/>
    <s v=""/>
    <x v="0"/>
  </r>
  <r>
    <n v="11525"/>
    <x v="9"/>
    <n v="0.3"/>
    <s v="Si"/>
    <s v="Si"/>
    <n v="0.15"/>
    <x v="1"/>
    <x v="2"/>
    <x v="3"/>
    <d v="2001-01-01T00:00:00"/>
    <n v="25"/>
    <x v="4"/>
    <d v="2001-01-01T00:00:00"/>
    <n v="25"/>
    <s v="&gt;20 años"/>
    <d v="1970-01-01T00:00:00"/>
    <n v="56"/>
    <x v="3"/>
    <x v="0"/>
    <n v="1"/>
    <n v="1"/>
    <n v="1"/>
    <n v="1"/>
    <n v="1"/>
    <m/>
    <m/>
    <m/>
    <m/>
    <m/>
    <m/>
    <m/>
    <m/>
    <m/>
    <m/>
    <m/>
    <m/>
    <m/>
    <m/>
    <m/>
    <m/>
    <m/>
    <m/>
    <m/>
    <m/>
    <m/>
    <m/>
    <m/>
    <m/>
    <m/>
    <m/>
    <m/>
    <m/>
    <m/>
    <m/>
    <m/>
    <m/>
    <m/>
    <m/>
    <m/>
    <m/>
    <m/>
    <m/>
    <m/>
    <m/>
    <m/>
    <m/>
    <m/>
    <m/>
    <m/>
    <n v="5"/>
    <x v="1"/>
    <s v="Activo"/>
    <s v="Pequeño"/>
    <s v="Asesor de clientes empresariales"/>
    <s v="No"/>
    <n v="1754387"/>
    <s v="750k-5 mil"/>
    <n v="100387"/>
    <m/>
    <n v="100387"/>
    <x v="2"/>
    <x v="2"/>
    <n v="7"/>
    <n v="250626.71428571429"/>
    <n v="17.476236962953369"/>
    <s v="10-20x"/>
    <x v="1"/>
  </r>
  <r>
    <n v="11526"/>
    <x v="2"/>
    <n v="0.4"/>
    <s v="No"/>
    <s v="Si"/>
    <n v="0.3"/>
    <x v="1"/>
    <x v="0"/>
    <x v="0"/>
    <d v="2000-01-01T00:00:00"/>
    <n v="26"/>
    <x v="4"/>
    <d v="2000-01-01T00:00:00"/>
    <n v="26"/>
    <s v="&gt;20 años"/>
    <d v="1965-01-01T00:00:00"/>
    <n v="61"/>
    <x v="3"/>
    <x v="8"/>
    <n v="1"/>
    <m/>
    <n v="1"/>
    <m/>
    <n v="1"/>
    <m/>
    <n v="1"/>
    <m/>
    <m/>
    <m/>
    <m/>
    <m/>
    <m/>
    <m/>
    <m/>
    <m/>
    <m/>
    <m/>
    <m/>
    <m/>
    <m/>
    <m/>
    <m/>
    <m/>
    <m/>
    <m/>
    <m/>
    <m/>
    <m/>
    <m/>
    <m/>
    <m/>
    <m/>
    <m/>
    <m/>
    <m/>
    <m/>
    <m/>
    <m/>
    <m/>
    <m/>
    <m/>
    <m/>
    <m/>
    <m/>
    <m/>
    <m/>
    <m/>
    <m/>
    <m/>
    <n v="4"/>
    <x v="1"/>
    <s v="Activo"/>
    <s v="Muy pequeño"/>
    <s v="Unidad muy pequeña"/>
    <s v="No"/>
    <n v="3007018"/>
    <s v="750k-5 mil"/>
    <n v="98265"/>
    <m/>
    <n v="98265"/>
    <x v="2"/>
    <x v="1"/>
    <n v="9"/>
    <n v="334113.11111111112"/>
    <n v="30.601109245407827"/>
    <s v="20-50x"/>
    <x v="1"/>
  </r>
  <r>
    <n v="11527"/>
    <x v="0"/>
    <n v="0.5"/>
    <s v="Si"/>
    <s v="No"/>
    <m/>
    <x v="0"/>
    <x v="0"/>
    <x v="0"/>
    <d v="1999-01-01T00:00:00"/>
    <n v="27"/>
    <x v="4"/>
    <d v="1999-01-01T00:00:00"/>
    <n v="27"/>
    <s v="&gt;20 años"/>
    <d v="2000-01-01T00:00:00"/>
    <n v="26"/>
    <x v="0"/>
    <x v="0"/>
    <m/>
    <n v="1"/>
    <m/>
    <n v="1"/>
    <m/>
    <n v="1"/>
    <m/>
    <m/>
    <m/>
    <m/>
    <m/>
    <m/>
    <m/>
    <m/>
    <m/>
    <m/>
    <m/>
    <m/>
    <m/>
    <m/>
    <m/>
    <m/>
    <m/>
    <m/>
    <m/>
    <m/>
    <m/>
    <m/>
    <m/>
    <m/>
    <m/>
    <m/>
    <m/>
    <m/>
    <m/>
    <m/>
    <m/>
    <m/>
    <m/>
    <m/>
    <m/>
    <m/>
    <m/>
    <m/>
    <m/>
    <m/>
    <m/>
    <m/>
    <m/>
    <m/>
    <n v="3"/>
    <x v="0"/>
    <s v="Activo"/>
    <s v="Mediano"/>
    <s v="Sucursal en línea"/>
    <s v="No"/>
    <s v=""/>
    <s v=""/>
    <n v="1331437"/>
    <m/>
    <n v="1331437"/>
    <x v="0"/>
    <x v="0"/>
    <s v=""/>
    <s v=""/>
    <s v=""/>
    <s v=""/>
    <x v="0"/>
  </r>
  <r>
    <n v="11528"/>
    <x v="0"/>
    <n v="0.6"/>
    <s v="No"/>
    <s v="No"/>
    <m/>
    <x v="0"/>
    <x v="0"/>
    <x v="2"/>
    <d v="2025-01-01T00:00:00"/>
    <n v="1"/>
    <x v="0"/>
    <d v="2025-01-01T00:00:00"/>
    <n v="1"/>
    <s v="1-3 años"/>
    <d v="1995-01-01T00:00:00"/>
    <n v="31"/>
    <x v="0"/>
    <x v="3"/>
    <n v="1"/>
    <m/>
    <n v="1"/>
    <m/>
    <n v="1"/>
    <m/>
    <n v="1"/>
    <m/>
    <m/>
    <m/>
    <m/>
    <m/>
    <m/>
    <m/>
    <m/>
    <m/>
    <m/>
    <m/>
    <m/>
    <m/>
    <m/>
    <m/>
    <m/>
    <m/>
    <m/>
    <m/>
    <m/>
    <m/>
    <m/>
    <m/>
    <m/>
    <m/>
    <m/>
    <m/>
    <m/>
    <m/>
    <m/>
    <m/>
    <m/>
    <m/>
    <m/>
    <m/>
    <m/>
    <m/>
    <m/>
    <m/>
    <m/>
    <m/>
    <m/>
    <m/>
    <n v="4"/>
    <x v="1"/>
    <s v="Activo"/>
    <s v="Muy pequeño"/>
    <s v="Unidad muy pequeña"/>
    <s v="No"/>
    <n v="846384"/>
    <s v="750k-5 mil"/>
    <n v="1639085"/>
    <m/>
    <n v="1639085"/>
    <x v="1"/>
    <x v="1"/>
    <n v="3"/>
    <n v="282128"/>
    <n v="0.51637590484935192"/>
    <s v="1x"/>
    <x v="1"/>
  </r>
  <r>
    <n v="11529"/>
    <x v="0"/>
    <n v="0.7"/>
    <s v="Si"/>
    <s v="Si"/>
    <n v="0.4"/>
    <x v="0"/>
    <x v="1"/>
    <x v="3"/>
    <d v="2025-01-01T00:00:00"/>
    <n v="1"/>
    <x v="0"/>
    <d v="2025-01-01T00:00:00"/>
    <n v="1"/>
    <s v="1-3 años"/>
    <d v="1990-01-01T00:00:00"/>
    <n v="36"/>
    <x v="1"/>
    <x v="1"/>
    <n v="1"/>
    <n v="1"/>
    <n v="1"/>
    <n v="1"/>
    <n v="1"/>
    <n v="1"/>
    <n v="1"/>
    <m/>
    <m/>
    <m/>
    <m/>
    <m/>
    <m/>
    <m/>
    <m/>
    <m/>
    <m/>
    <m/>
    <m/>
    <m/>
    <m/>
    <m/>
    <m/>
    <m/>
    <m/>
    <m/>
    <m/>
    <m/>
    <m/>
    <m/>
    <m/>
    <m/>
    <m/>
    <m/>
    <m/>
    <m/>
    <m/>
    <m/>
    <m/>
    <m/>
    <m/>
    <m/>
    <m/>
    <m/>
    <m/>
    <m/>
    <m/>
    <m/>
    <m/>
    <m/>
    <n v="7"/>
    <x v="1"/>
    <s v="Activo"/>
    <s v="Pequeño"/>
    <s v="Asesor de clientes empresariales"/>
    <s v="No"/>
    <n v="1309661"/>
    <s v="750k-5 mil"/>
    <n v="721248"/>
    <m/>
    <n v="721248"/>
    <x v="2"/>
    <x v="2"/>
    <n v="7"/>
    <n v="187094.42857142858"/>
    <n v="1.8158261790673942"/>
    <s v="1-5x"/>
    <x v="1"/>
  </r>
  <r>
    <n v="11530"/>
    <x v="7"/>
    <n v="0.8"/>
    <s v="No"/>
    <s v="Si"/>
    <n v="0.75"/>
    <x v="0"/>
    <x v="0"/>
    <x v="2"/>
    <d v="2024-06-30T00:00:00"/>
    <n v="2"/>
    <x v="0"/>
    <d v="2024-06-30T00:00:00"/>
    <n v="2"/>
    <s v="1-3 años"/>
    <d v="1985-01-01T00:00:00"/>
    <n v="41"/>
    <x v="1"/>
    <x v="3"/>
    <m/>
    <m/>
    <n v="1"/>
    <m/>
    <n v="1"/>
    <m/>
    <n v="1"/>
    <m/>
    <m/>
    <m/>
    <m/>
    <m/>
    <m/>
    <m/>
    <m/>
    <m/>
    <m/>
    <m/>
    <m/>
    <m/>
    <m/>
    <m/>
    <m/>
    <m/>
    <m/>
    <m/>
    <m/>
    <m/>
    <m/>
    <m/>
    <m/>
    <m/>
    <m/>
    <m/>
    <m/>
    <m/>
    <m/>
    <m/>
    <m/>
    <m/>
    <m/>
    <m/>
    <m/>
    <m/>
    <m/>
    <m/>
    <m/>
    <m/>
    <m/>
    <m/>
    <n v="3"/>
    <x v="0"/>
    <s v="Activo"/>
    <s v="Muy pequeño"/>
    <s v="Sucursal en línea"/>
    <s v="No"/>
    <s v=""/>
    <s v=""/>
    <n v="587110"/>
    <m/>
    <n v="587110"/>
    <x v="0"/>
    <x v="0"/>
    <s v=""/>
    <s v=""/>
    <s v=""/>
    <s v=""/>
    <x v="0"/>
  </r>
  <r>
    <n v="11531"/>
    <x v="0"/>
    <n v="0.75"/>
    <s v="Si"/>
    <s v="No"/>
    <m/>
    <x v="0"/>
    <x v="0"/>
    <x v="2"/>
    <d v="2024-01-01T00:00:00"/>
    <n v="2"/>
    <x v="0"/>
    <d v="2024-01-01T00:00:00"/>
    <n v="2"/>
    <s v="1-3 años"/>
    <d v="1980-01-01T00:00:00"/>
    <n v="46"/>
    <x v="2"/>
    <x v="7"/>
    <n v="1"/>
    <n v="1"/>
    <n v="1"/>
    <n v="1"/>
    <n v="1"/>
    <m/>
    <m/>
    <m/>
    <m/>
    <m/>
    <m/>
    <m/>
    <m/>
    <m/>
    <m/>
    <m/>
    <m/>
    <m/>
    <m/>
    <m/>
    <m/>
    <m/>
    <m/>
    <m/>
    <m/>
    <m/>
    <m/>
    <m/>
    <m/>
    <m/>
    <m/>
    <m/>
    <m/>
    <m/>
    <m/>
    <m/>
    <m/>
    <m/>
    <m/>
    <m/>
    <m/>
    <m/>
    <m/>
    <m/>
    <m/>
    <m/>
    <m/>
    <m/>
    <m/>
    <m/>
    <n v="5"/>
    <x v="1"/>
    <s v="Activo"/>
    <s v="Muy pequeño"/>
    <s v="Unidad muy pequeña"/>
    <s v="No"/>
    <n v="2939507"/>
    <s v="750k-5 mil"/>
    <n v="970487"/>
    <m/>
    <n v="970487"/>
    <x v="1"/>
    <x v="2"/>
    <n v="3"/>
    <n v="979835.66666666663"/>
    <n v="3.0288988930299943"/>
    <s v="1-5x"/>
    <x v="1"/>
  </r>
  <r>
    <n v="11532"/>
    <x v="19"/>
    <n v="1"/>
    <s v="No"/>
    <s v="No"/>
    <m/>
    <x v="0"/>
    <x v="4"/>
    <x v="1"/>
    <d v="2023-06-30T00:00:00"/>
    <n v="3"/>
    <x v="1"/>
    <d v="2023-06-30T00:00:00"/>
    <n v="3"/>
    <s v="3-5 años"/>
    <d v="1975-01-01T00:00:00"/>
    <n v="51"/>
    <x v="2"/>
    <x v="16"/>
    <n v="1"/>
    <m/>
    <n v="1"/>
    <m/>
    <n v="1"/>
    <m/>
    <n v="1"/>
    <m/>
    <m/>
    <m/>
    <m/>
    <m/>
    <m/>
    <m/>
    <m/>
    <m/>
    <m/>
    <m/>
    <m/>
    <m/>
    <m/>
    <m/>
    <m/>
    <m/>
    <m/>
    <m/>
    <m/>
    <m/>
    <m/>
    <m/>
    <m/>
    <m/>
    <m/>
    <m/>
    <m/>
    <m/>
    <m/>
    <m/>
    <m/>
    <m/>
    <m/>
    <m/>
    <m/>
    <m/>
    <m/>
    <m/>
    <m/>
    <m/>
    <m/>
    <m/>
    <n v="4"/>
    <x v="1"/>
    <s v="Activo"/>
    <s v="Mediano"/>
    <s v="Asesor de clientes empresariales"/>
    <s v="No"/>
    <n v="2320840"/>
    <s v="750k-5 mil"/>
    <n v="380206"/>
    <m/>
    <n v="380206"/>
    <x v="1"/>
    <x v="1"/>
    <n v="7"/>
    <n v="331548.57142857142"/>
    <n v="6.1041645844621071"/>
    <s v="5-10x"/>
    <x v="1"/>
  </r>
  <r>
    <n v="11533"/>
    <x v="0"/>
    <n v="0"/>
    <s v="Si"/>
    <s v="Si"/>
    <n v="0.15"/>
    <x v="1"/>
    <x v="2"/>
    <x v="2"/>
    <d v="2023-01-01T00:00:00"/>
    <n v="3"/>
    <x v="1"/>
    <d v="2023-01-01T00:00:00"/>
    <n v="3"/>
    <s v="3-5 años"/>
    <d v="1970-01-01T00:00:00"/>
    <n v="56"/>
    <x v="3"/>
    <x v="0"/>
    <n v="1"/>
    <n v="1"/>
    <m/>
    <n v="1"/>
    <m/>
    <n v="1"/>
    <m/>
    <m/>
    <m/>
    <m/>
    <m/>
    <m/>
    <m/>
    <m/>
    <m/>
    <m/>
    <m/>
    <m/>
    <m/>
    <m/>
    <m/>
    <m/>
    <m/>
    <m/>
    <m/>
    <m/>
    <m/>
    <m/>
    <m/>
    <m/>
    <m/>
    <m/>
    <m/>
    <m/>
    <m/>
    <m/>
    <m/>
    <m/>
    <m/>
    <m/>
    <m/>
    <m/>
    <m/>
    <m/>
    <m/>
    <m/>
    <m/>
    <m/>
    <m/>
    <m/>
    <n v="4"/>
    <x v="1"/>
    <s v="Activo"/>
    <s v="Mediano"/>
    <s v="Asesor de clientes empresariales"/>
    <s v="No"/>
    <n v="148261"/>
    <s v="100k-250k"/>
    <n v="1670148"/>
    <m/>
    <n v="1670148"/>
    <x v="2"/>
    <x v="2"/>
    <n v="7"/>
    <n v="21180.142857142859"/>
    <n v="8.8771174770140127E-2"/>
    <s v="1x"/>
    <x v="1"/>
  </r>
  <r>
    <n v="11534"/>
    <x v="0"/>
    <n v="0.4"/>
    <s v="No"/>
    <s v="Si"/>
    <n v="0.5"/>
    <x v="1"/>
    <x v="2"/>
    <x v="2"/>
    <d v="2022-06-30T00:00:00"/>
    <n v="4"/>
    <x v="1"/>
    <d v="2022-06-30T00:00:00"/>
    <n v="4"/>
    <s v="3-5 años"/>
    <d v="1965-01-01T00:00:00"/>
    <n v="61"/>
    <x v="3"/>
    <x v="0"/>
    <m/>
    <m/>
    <n v="1"/>
    <m/>
    <n v="1"/>
    <m/>
    <n v="1"/>
    <m/>
    <m/>
    <m/>
    <m/>
    <m/>
    <m/>
    <m/>
    <m/>
    <m/>
    <m/>
    <m/>
    <m/>
    <m/>
    <m/>
    <m/>
    <m/>
    <m/>
    <m/>
    <m/>
    <m/>
    <m/>
    <m/>
    <m/>
    <m/>
    <m/>
    <m/>
    <m/>
    <m/>
    <m/>
    <m/>
    <m/>
    <m/>
    <m/>
    <m/>
    <m/>
    <m/>
    <m/>
    <m/>
    <m/>
    <m/>
    <m/>
    <m/>
    <m/>
    <n v="3"/>
    <x v="0"/>
    <s v="Activo"/>
    <s v="Muy pequeño"/>
    <s v="Unidad muy pequeña"/>
    <s v="No"/>
    <s v=""/>
    <s v=""/>
    <n v="446558"/>
    <m/>
    <n v="446558"/>
    <x v="0"/>
    <x v="0"/>
    <s v=""/>
    <s v=""/>
    <s v=""/>
    <s v=""/>
    <x v="0"/>
  </r>
  <r>
    <n v="11535"/>
    <x v="0"/>
    <n v="0.15"/>
    <s v="Si"/>
    <s v="No"/>
    <m/>
    <x v="1"/>
    <x v="0"/>
    <x v="2"/>
    <d v="2022-01-01T00:00:00"/>
    <n v="4"/>
    <x v="1"/>
    <d v="2022-01-01T00:00:00"/>
    <n v="4"/>
    <s v="3-5 años"/>
    <d v="2000-01-01T00:00:00"/>
    <n v="26"/>
    <x v="0"/>
    <x v="7"/>
    <m/>
    <n v="1"/>
    <n v="1"/>
    <n v="1"/>
    <n v="1"/>
    <n v="1"/>
    <n v="1"/>
    <m/>
    <m/>
    <m/>
    <m/>
    <m/>
    <m/>
    <m/>
    <m/>
    <m/>
    <m/>
    <m/>
    <m/>
    <m/>
    <m/>
    <m/>
    <m/>
    <m/>
    <m/>
    <m/>
    <m/>
    <m/>
    <m/>
    <m/>
    <m/>
    <m/>
    <m/>
    <m/>
    <m/>
    <m/>
    <m/>
    <m/>
    <m/>
    <m/>
    <m/>
    <m/>
    <m/>
    <m/>
    <m/>
    <m/>
    <m/>
    <m/>
    <m/>
    <m/>
    <n v="6"/>
    <x v="0"/>
    <s v="Activo"/>
    <s v="Muy pequeño"/>
    <s v="Unidad muy pequeña"/>
    <s v="No"/>
    <s v=""/>
    <s v=""/>
    <n v="1198177"/>
    <m/>
    <n v="1198177"/>
    <x v="0"/>
    <x v="0"/>
    <s v=""/>
    <s v=""/>
    <s v=""/>
    <s v=""/>
    <x v="0"/>
  </r>
  <r>
    <n v="11536"/>
    <x v="20"/>
    <n v="0.2"/>
    <s v="No"/>
    <s v="No"/>
    <m/>
    <x v="1"/>
    <x v="0"/>
    <x v="0"/>
    <d v="2021-06-30T00:00:00"/>
    <n v="5"/>
    <x v="2"/>
    <d v="2021-06-30T00:00:00"/>
    <n v="5"/>
    <s v="5-10 años"/>
    <d v="1995-01-01T00:00:00"/>
    <n v="31"/>
    <x v="0"/>
    <x v="8"/>
    <n v="1"/>
    <m/>
    <n v="1"/>
    <m/>
    <n v="1"/>
    <m/>
    <n v="1"/>
    <m/>
    <m/>
    <m/>
    <m/>
    <m/>
    <m/>
    <m/>
    <m/>
    <m/>
    <m/>
    <m/>
    <m/>
    <m/>
    <m/>
    <m/>
    <m/>
    <m/>
    <m/>
    <m/>
    <m/>
    <m/>
    <m/>
    <m/>
    <m/>
    <m/>
    <m/>
    <m/>
    <m/>
    <m/>
    <m/>
    <m/>
    <m/>
    <m/>
    <m/>
    <m/>
    <m/>
    <m/>
    <m/>
    <m/>
    <m/>
    <m/>
    <m/>
    <m/>
    <n v="4"/>
    <x v="1"/>
    <s v="Activo"/>
    <s v="Muy pequeño"/>
    <s v="Unidad muy pequeña"/>
    <s v="No"/>
    <n v="749063"/>
    <s v="250k-750k"/>
    <n v="1498389"/>
    <m/>
    <n v="1498389"/>
    <x v="1"/>
    <x v="1"/>
    <n v="10"/>
    <n v="74906.3"/>
    <n v="0.49991223907810323"/>
    <s v="1x"/>
    <x v="1"/>
  </r>
  <r>
    <n v="11537"/>
    <x v="2"/>
    <n v="0.3"/>
    <s v="Si"/>
    <s v="Si"/>
    <n v="0.15"/>
    <x v="1"/>
    <x v="0"/>
    <x v="0"/>
    <d v="2021-01-01T00:00:00"/>
    <n v="5"/>
    <x v="2"/>
    <d v="2021-01-01T00:00:00"/>
    <n v="5"/>
    <s v="5-10 años"/>
    <d v="1990-01-01T00:00:00"/>
    <n v="36"/>
    <x v="1"/>
    <x v="3"/>
    <m/>
    <n v="1"/>
    <n v="1"/>
    <n v="1"/>
    <n v="1"/>
    <m/>
    <m/>
    <m/>
    <m/>
    <m/>
    <m/>
    <m/>
    <m/>
    <m/>
    <m/>
    <m/>
    <m/>
    <m/>
    <m/>
    <m/>
    <m/>
    <m/>
    <m/>
    <m/>
    <m/>
    <m/>
    <m/>
    <m/>
    <m/>
    <m/>
    <m/>
    <m/>
    <m/>
    <m/>
    <m/>
    <m/>
    <m/>
    <m/>
    <m/>
    <m/>
    <m/>
    <m/>
    <m/>
    <m/>
    <m/>
    <m/>
    <m/>
    <m/>
    <m/>
    <m/>
    <n v="4"/>
    <x v="0"/>
    <s v="Activo"/>
    <s v="Muy pequeño"/>
    <s v="Sucursal en línea"/>
    <s v="No"/>
    <s v=""/>
    <s v=""/>
    <n v="315928"/>
    <m/>
    <n v="315928"/>
    <x v="0"/>
    <x v="0"/>
    <s v=""/>
    <s v=""/>
    <s v=""/>
    <s v=""/>
    <x v="0"/>
  </r>
  <r>
    <n v="11538"/>
    <x v="7"/>
    <n v="0.4"/>
    <s v="No"/>
    <s v="Si"/>
    <n v="0.3"/>
    <x v="1"/>
    <x v="0"/>
    <x v="0"/>
    <d v="2020-06-30T00:00:00"/>
    <n v="6"/>
    <x v="2"/>
    <d v="2020-06-30T00:00:00"/>
    <n v="6"/>
    <s v="5-10 años"/>
    <d v="1985-01-01T00:00:00"/>
    <n v="41"/>
    <x v="1"/>
    <x v="5"/>
    <m/>
    <m/>
    <n v="1"/>
    <m/>
    <n v="1"/>
    <m/>
    <n v="1"/>
    <m/>
    <m/>
    <m/>
    <m/>
    <m/>
    <m/>
    <m/>
    <m/>
    <m/>
    <m/>
    <m/>
    <m/>
    <m/>
    <m/>
    <m/>
    <m/>
    <m/>
    <m/>
    <m/>
    <m/>
    <m/>
    <m/>
    <m/>
    <m/>
    <m/>
    <m/>
    <m/>
    <m/>
    <m/>
    <m/>
    <m/>
    <m/>
    <m/>
    <m/>
    <m/>
    <m/>
    <m/>
    <m/>
    <m/>
    <m/>
    <m/>
    <m/>
    <m/>
    <n v="3"/>
    <x v="0"/>
    <s v="Activo"/>
    <s v="Pequeño"/>
    <s v="Sucursal en línea"/>
    <s v="No"/>
    <s v=""/>
    <s v=""/>
    <n v="1707737"/>
    <m/>
    <n v="1707737"/>
    <x v="0"/>
    <x v="0"/>
    <s v=""/>
    <s v=""/>
    <s v=""/>
    <s v=""/>
    <x v="0"/>
  </r>
  <r>
    <n v="11539"/>
    <x v="7"/>
    <n v="0.5"/>
    <s v="Si"/>
    <s v="No"/>
    <m/>
    <x v="0"/>
    <x v="0"/>
    <x v="0"/>
    <d v="2020-01-01T00:00:00"/>
    <n v="6"/>
    <x v="2"/>
    <d v="2020-01-01T00:00:00"/>
    <n v="6"/>
    <s v="5-10 años"/>
    <d v="1980-01-01T00:00:00"/>
    <n v="46"/>
    <x v="2"/>
    <x v="8"/>
    <m/>
    <n v="1"/>
    <m/>
    <n v="1"/>
    <m/>
    <n v="1"/>
    <m/>
    <m/>
    <m/>
    <m/>
    <m/>
    <m/>
    <m/>
    <m/>
    <m/>
    <m/>
    <m/>
    <m/>
    <m/>
    <m/>
    <m/>
    <m/>
    <m/>
    <m/>
    <m/>
    <m/>
    <m/>
    <m/>
    <m/>
    <m/>
    <m/>
    <m/>
    <m/>
    <m/>
    <m/>
    <m/>
    <m/>
    <m/>
    <m/>
    <m/>
    <m/>
    <m/>
    <m/>
    <m/>
    <m/>
    <m/>
    <m/>
    <m/>
    <m/>
    <m/>
    <n v="3"/>
    <x v="0"/>
    <s v="Activo"/>
    <s v="Mediano"/>
    <s v="Asesor de clientes empresariales"/>
    <s v="No"/>
    <s v=""/>
    <s v=""/>
    <n v="1362954"/>
    <m/>
    <n v="1362954"/>
    <x v="0"/>
    <x v="0"/>
    <s v=""/>
    <s v=""/>
    <s v=""/>
    <s v=""/>
    <x v="0"/>
  </r>
  <r>
    <n v="11540"/>
    <x v="0"/>
    <n v="0.6"/>
    <s v="No"/>
    <s v="No"/>
    <m/>
    <x v="0"/>
    <x v="0"/>
    <x v="2"/>
    <d v="2019-06-30T00:00:00"/>
    <n v="7"/>
    <x v="2"/>
    <d v="2019-06-30T00:00:00"/>
    <n v="7"/>
    <s v="5-10 años"/>
    <d v="1975-01-01T00:00:00"/>
    <n v="51"/>
    <x v="2"/>
    <x v="4"/>
    <m/>
    <m/>
    <n v="1"/>
    <m/>
    <n v="1"/>
    <m/>
    <n v="1"/>
    <m/>
    <m/>
    <m/>
    <m/>
    <m/>
    <m/>
    <m/>
    <m/>
    <m/>
    <m/>
    <m/>
    <m/>
    <m/>
    <m/>
    <m/>
    <m/>
    <m/>
    <m/>
    <m/>
    <m/>
    <m/>
    <m/>
    <m/>
    <m/>
    <m/>
    <m/>
    <m/>
    <m/>
    <m/>
    <m/>
    <m/>
    <m/>
    <m/>
    <m/>
    <m/>
    <m/>
    <m/>
    <m/>
    <m/>
    <m/>
    <m/>
    <m/>
    <m/>
    <n v="3"/>
    <x v="0"/>
    <s v="Activo"/>
    <s v="Muy pequeño"/>
    <s v="Unidad muy pequeña"/>
    <s v="No"/>
    <s v=""/>
    <s v=""/>
    <n v="659890"/>
    <m/>
    <n v="659890"/>
    <x v="0"/>
    <x v="0"/>
    <s v=""/>
    <s v=""/>
    <s v=""/>
    <s v=""/>
    <x v="0"/>
  </r>
  <r>
    <n v="11541"/>
    <x v="0"/>
    <n v="0.7"/>
    <s v="Si"/>
    <s v="Si"/>
    <n v="0.4"/>
    <x v="0"/>
    <x v="0"/>
    <x v="0"/>
    <d v="2019-01-01T00:00:00"/>
    <n v="7"/>
    <x v="2"/>
    <d v="2019-01-01T00:00:00"/>
    <n v="7"/>
    <s v="5-10 años"/>
    <d v="1970-01-01T00:00:00"/>
    <n v="56"/>
    <x v="3"/>
    <x v="0"/>
    <m/>
    <n v="1"/>
    <n v="1"/>
    <n v="1"/>
    <n v="1"/>
    <n v="1"/>
    <n v="1"/>
    <m/>
    <m/>
    <m/>
    <m/>
    <m/>
    <m/>
    <m/>
    <m/>
    <m/>
    <m/>
    <m/>
    <m/>
    <m/>
    <m/>
    <m/>
    <m/>
    <m/>
    <m/>
    <m/>
    <m/>
    <m/>
    <m/>
    <m/>
    <m/>
    <m/>
    <m/>
    <m/>
    <m/>
    <m/>
    <m/>
    <m/>
    <m/>
    <m/>
    <m/>
    <m/>
    <m/>
    <m/>
    <m/>
    <m/>
    <m/>
    <m/>
    <m/>
    <m/>
    <n v="6"/>
    <x v="0"/>
    <s v="Activo"/>
    <s v="Mediano"/>
    <s v="Asesor de clientes empresariales"/>
    <s v="No"/>
    <s v=""/>
    <s v=""/>
    <n v="1053510"/>
    <m/>
    <n v="1053510"/>
    <x v="0"/>
    <x v="0"/>
    <s v=""/>
    <s v=""/>
    <s v=""/>
    <s v=""/>
    <x v="0"/>
  </r>
  <r>
    <n v="11542"/>
    <x v="0"/>
    <n v="0.8"/>
    <s v="No"/>
    <s v="Si"/>
    <n v="0.75"/>
    <x v="0"/>
    <x v="1"/>
    <x v="0"/>
    <d v="2018-06-30T00:00:00"/>
    <n v="8"/>
    <x v="2"/>
    <d v="2018-06-30T00:00:00"/>
    <n v="8"/>
    <s v="5-10 años"/>
    <d v="1965-01-01T00:00:00"/>
    <n v="61"/>
    <x v="3"/>
    <x v="0"/>
    <n v="1"/>
    <m/>
    <n v="1"/>
    <m/>
    <n v="1"/>
    <m/>
    <n v="1"/>
    <m/>
    <m/>
    <m/>
    <m/>
    <m/>
    <m/>
    <m/>
    <m/>
    <m/>
    <m/>
    <m/>
    <m/>
    <m/>
    <m/>
    <m/>
    <m/>
    <m/>
    <m/>
    <m/>
    <m/>
    <m/>
    <m/>
    <m/>
    <m/>
    <m/>
    <m/>
    <m/>
    <m/>
    <m/>
    <m/>
    <m/>
    <m/>
    <m/>
    <m/>
    <m/>
    <m/>
    <m/>
    <m/>
    <m/>
    <m/>
    <m/>
    <m/>
    <m/>
    <n v="4"/>
    <x v="1"/>
    <s v="Activo"/>
    <s v="Muy pequeño"/>
    <s v="Unidad muy pequeña"/>
    <s v="No"/>
    <n v="4610820"/>
    <s v="750k-5 mil"/>
    <n v="1137037"/>
    <m/>
    <n v="1137037"/>
    <x v="2"/>
    <x v="1"/>
    <n v="5"/>
    <n v="922164"/>
    <n v="4.0551186988638008"/>
    <s v="1-5x"/>
    <x v="1"/>
  </r>
  <r>
    <n v="11543"/>
    <x v="8"/>
    <n v="0.75"/>
    <s v="Si"/>
    <s v="No"/>
    <m/>
    <x v="0"/>
    <x v="1"/>
    <x v="1"/>
    <d v="2018-01-01T00:00:00"/>
    <n v="8"/>
    <x v="2"/>
    <d v="2018-01-01T00:00:00"/>
    <n v="8"/>
    <s v="5-10 años"/>
    <d v="2000-01-01T00:00:00"/>
    <n v="26"/>
    <x v="0"/>
    <x v="8"/>
    <n v="1"/>
    <n v="1"/>
    <n v="1"/>
    <n v="1"/>
    <n v="1"/>
    <m/>
    <m/>
    <m/>
    <m/>
    <m/>
    <m/>
    <m/>
    <m/>
    <m/>
    <m/>
    <m/>
    <m/>
    <m/>
    <m/>
    <m/>
    <m/>
    <m/>
    <m/>
    <m/>
    <m/>
    <m/>
    <m/>
    <m/>
    <m/>
    <m/>
    <m/>
    <m/>
    <m/>
    <m/>
    <m/>
    <m/>
    <m/>
    <m/>
    <m/>
    <m/>
    <m/>
    <m/>
    <m/>
    <m/>
    <m/>
    <m/>
    <m/>
    <m/>
    <m/>
    <m/>
    <n v="5"/>
    <x v="1"/>
    <s v="Activo"/>
    <s v="Mediano"/>
    <s v="Asesor de clientes empresariales"/>
    <s v="No"/>
    <n v="3071767"/>
    <s v="750k-5 mil"/>
    <n v="1596565"/>
    <m/>
    <n v="1596565"/>
    <x v="1"/>
    <x v="2"/>
    <n v="4"/>
    <n v="767941.75"/>
    <n v="1.9239849301469092"/>
    <s v="1-5x"/>
    <x v="1"/>
  </r>
  <r>
    <n v="11544"/>
    <x v="7"/>
    <n v="1"/>
    <s v="No"/>
    <s v="No"/>
    <m/>
    <x v="0"/>
    <x v="0"/>
    <x v="0"/>
    <d v="2017-06-30T00:00:00"/>
    <n v="9"/>
    <x v="2"/>
    <d v="2017-06-30T00:00:00"/>
    <n v="9"/>
    <s v="5-10 años"/>
    <d v="1995-01-01T00:00:00"/>
    <n v="31"/>
    <x v="0"/>
    <x v="3"/>
    <m/>
    <m/>
    <n v="1"/>
    <m/>
    <n v="1"/>
    <m/>
    <n v="1"/>
    <m/>
    <m/>
    <m/>
    <m/>
    <m/>
    <m/>
    <m/>
    <m/>
    <m/>
    <m/>
    <m/>
    <m/>
    <m/>
    <m/>
    <m/>
    <m/>
    <m/>
    <m/>
    <m/>
    <m/>
    <m/>
    <m/>
    <m/>
    <m/>
    <m/>
    <m/>
    <m/>
    <m/>
    <m/>
    <m/>
    <m/>
    <m/>
    <m/>
    <m/>
    <m/>
    <m/>
    <m/>
    <m/>
    <m/>
    <m/>
    <m/>
    <m/>
    <m/>
    <n v="3"/>
    <x v="0"/>
    <s v="Activo"/>
    <s v="Pequeño"/>
    <s v="Sucursal en línea"/>
    <s v="No"/>
    <s v=""/>
    <s v=""/>
    <n v="1517469"/>
    <m/>
    <n v="1517469"/>
    <x v="0"/>
    <x v="0"/>
    <s v=""/>
    <s v=""/>
    <s v=""/>
    <s v=""/>
    <x v="0"/>
  </r>
  <r>
    <n v="11545"/>
    <x v="9"/>
    <n v="0"/>
    <s v="Si"/>
    <s v="Si"/>
    <n v="0.15"/>
    <x v="1"/>
    <x v="0"/>
    <x v="2"/>
    <d v="2017-01-01T00:00:00"/>
    <n v="9"/>
    <x v="2"/>
    <d v="2017-01-01T00:00:00"/>
    <n v="9"/>
    <s v="5-10 años"/>
    <d v="1990-01-01T00:00:00"/>
    <n v="36"/>
    <x v="1"/>
    <x v="5"/>
    <m/>
    <n v="1"/>
    <m/>
    <n v="1"/>
    <m/>
    <n v="1"/>
    <m/>
    <m/>
    <m/>
    <m/>
    <m/>
    <m/>
    <m/>
    <m/>
    <m/>
    <m/>
    <m/>
    <m/>
    <m/>
    <m/>
    <m/>
    <m/>
    <m/>
    <m/>
    <m/>
    <m/>
    <m/>
    <m/>
    <m/>
    <m/>
    <m/>
    <m/>
    <m/>
    <m/>
    <m/>
    <m/>
    <m/>
    <m/>
    <m/>
    <m/>
    <m/>
    <m/>
    <m/>
    <m/>
    <m/>
    <m/>
    <m/>
    <m/>
    <m/>
    <m/>
    <n v="3"/>
    <x v="0"/>
    <s v="Activo"/>
    <s v="Muy pequeño"/>
    <s v="Sucursal en línea"/>
    <s v="No"/>
    <s v=""/>
    <s v=""/>
    <n v="681177"/>
    <m/>
    <n v="681177"/>
    <x v="0"/>
    <x v="0"/>
    <s v=""/>
    <s v=""/>
    <s v=""/>
    <s v=""/>
    <x v="0"/>
  </r>
  <r>
    <n v="11546"/>
    <x v="2"/>
    <n v="0.4"/>
    <s v="No"/>
    <s v="Si"/>
    <n v="0.5"/>
    <x v="1"/>
    <x v="2"/>
    <x v="2"/>
    <d v="2016-06-30T00:00:00"/>
    <n v="10"/>
    <x v="3"/>
    <d v="2016-06-30T00:00:00"/>
    <n v="10"/>
    <s v="10-20 años"/>
    <d v="1985-01-01T00:00:00"/>
    <n v="41"/>
    <x v="1"/>
    <x v="0"/>
    <n v="1"/>
    <m/>
    <n v="1"/>
    <m/>
    <n v="1"/>
    <m/>
    <n v="1"/>
    <m/>
    <m/>
    <m/>
    <m/>
    <m/>
    <m/>
    <m/>
    <m/>
    <m/>
    <m/>
    <m/>
    <m/>
    <m/>
    <m/>
    <m/>
    <m/>
    <m/>
    <m/>
    <m/>
    <m/>
    <m/>
    <m/>
    <m/>
    <m/>
    <m/>
    <m/>
    <m/>
    <m/>
    <m/>
    <m/>
    <m/>
    <m/>
    <m/>
    <m/>
    <m/>
    <m/>
    <m/>
    <m/>
    <m/>
    <m/>
    <m/>
    <m/>
    <m/>
    <n v="4"/>
    <x v="1"/>
    <s v="Activo"/>
    <s v="Pequeño"/>
    <s v="Asesor de clientes empresariales"/>
    <s v="No"/>
    <n v="615337"/>
    <s v="250k-750k"/>
    <n v="1826833"/>
    <m/>
    <n v="1826833"/>
    <x v="2"/>
    <x v="1"/>
    <n v="10"/>
    <n v="61533.7"/>
    <n v="0.33683264972769816"/>
    <s v="1x"/>
    <x v="1"/>
  </r>
  <r>
    <n v="11547"/>
    <x v="0"/>
    <n v="0.15"/>
    <s v="Si"/>
    <s v="No"/>
    <m/>
    <x v="1"/>
    <x v="0"/>
    <x v="0"/>
    <d v="2016-01-01T00:00:00"/>
    <n v="10"/>
    <x v="3"/>
    <d v="2016-01-01T00:00:00"/>
    <n v="10"/>
    <s v="10-20 años"/>
    <d v="1980-01-01T00:00:00"/>
    <n v="46"/>
    <x v="2"/>
    <x v="1"/>
    <m/>
    <n v="1"/>
    <n v="1"/>
    <n v="1"/>
    <n v="1"/>
    <n v="1"/>
    <n v="1"/>
    <m/>
    <m/>
    <m/>
    <m/>
    <m/>
    <m/>
    <m/>
    <m/>
    <m/>
    <m/>
    <m/>
    <m/>
    <m/>
    <m/>
    <m/>
    <m/>
    <m/>
    <m/>
    <m/>
    <m/>
    <m/>
    <m/>
    <m/>
    <m/>
    <m/>
    <m/>
    <m/>
    <m/>
    <m/>
    <m/>
    <m/>
    <m/>
    <m/>
    <m/>
    <m/>
    <m/>
    <m/>
    <m/>
    <m/>
    <m/>
    <m/>
    <m/>
    <m/>
    <n v="6"/>
    <x v="0"/>
    <s v="Activo"/>
    <s v="Mediano"/>
    <s v="Asesor de clientes empresariales"/>
    <s v="No"/>
    <s v=""/>
    <s v=""/>
    <n v="1514755"/>
    <m/>
    <n v="1514755"/>
    <x v="0"/>
    <x v="0"/>
    <s v=""/>
    <s v=""/>
    <s v=""/>
    <s v=""/>
    <x v="0"/>
  </r>
  <r>
    <n v="11548"/>
    <x v="0"/>
    <n v="0.2"/>
    <s v="No"/>
    <s v="No"/>
    <m/>
    <x v="1"/>
    <x v="0"/>
    <x v="0"/>
    <d v="2015-06-30T00:00:00"/>
    <n v="11"/>
    <x v="3"/>
    <d v="2015-06-30T00:00:00"/>
    <n v="11"/>
    <s v="10-20 años"/>
    <d v="1975-01-01T00:00:00"/>
    <n v="51"/>
    <x v="2"/>
    <x v="14"/>
    <m/>
    <m/>
    <n v="1"/>
    <m/>
    <n v="1"/>
    <m/>
    <n v="1"/>
    <m/>
    <m/>
    <m/>
    <m/>
    <m/>
    <m/>
    <m/>
    <m/>
    <m/>
    <m/>
    <m/>
    <m/>
    <m/>
    <m/>
    <m/>
    <m/>
    <m/>
    <m/>
    <m/>
    <m/>
    <m/>
    <m/>
    <m/>
    <m/>
    <m/>
    <m/>
    <m/>
    <m/>
    <m/>
    <m/>
    <m/>
    <m/>
    <m/>
    <m/>
    <m/>
    <m/>
    <m/>
    <m/>
    <m/>
    <m/>
    <m/>
    <m/>
    <m/>
    <n v="3"/>
    <x v="0"/>
    <s v="Activo"/>
    <s v="Pequeño"/>
    <s v="Asesor de clientes empresariales"/>
    <s v="No"/>
    <s v=""/>
    <s v=""/>
    <n v="1605816"/>
    <m/>
    <n v="1605816"/>
    <x v="0"/>
    <x v="0"/>
    <s v=""/>
    <s v=""/>
    <s v=""/>
    <s v=""/>
    <x v="0"/>
  </r>
  <r>
    <n v="11549"/>
    <x v="0"/>
    <n v="0.3"/>
    <s v="Si"/>
    <s v="Si"/>
    <n v="0.15"/>
    <x v="1"/>
    <x v="0"/>
    <x v="0"/>
    <d v="2015-01-01T00:00:00"/>
    <n v="11"/>
    <x v="3"/>
    <d v="2015-01-01T00:00:00"/>
    <n v="11"/>
    <s v="10-20 años"/>
    <d v="1970-01-01T00:00:00"/>
    <n v="56"/>
    <x v="3"/>
    <x v="0"/>
    <m/>
    <n v="1"/>
    <n v="1"/>
    <n v="1"/>
    <n v="1"/>
    <m/>
    <m/>
    <m/>
    <m/>
    <m/>
    <m/>
    <m/>
    <m/>
    <m/>
    <m/>
    <m/>
    <m/>
    <m/>
    <m/>
    <m/>
    <m/>
    <m/>
    <m/>
    <m/>
    <m/>
    <m/>
    <m/>
    <m/>
    <m/>
    <m/>
    <m/>
    <m/>
    <m/>
    <m/>
    <m/>
    <m/>
    <m/>
    <m/>
    <m/>
    <m/>
    <m/>
    <m/>
    <m/>
    <m/>
    <m/>
    <m/>
    <m/>
    <m/>
    <m/>
    <m/>
    <n v="4"/>
    <x v="0"/>
    <s v="Activo"/>
    <s v="Mediano"/>
    <s v="Asesor de clientes empresariales"/>
    <s v="No"/>
    <s v=""/>
    <s v=""/>
    <n v="17201"/>
    <m/>
    <n v="17201"/>
    <x v="0"/>
    <x v="0"/>
    <s v=""/>
    <s v=""/>
    <s v=""/>
    <s v=""/>
    <x v="0"/>
  </r>
  <r>
    <n v="11550"/>
    <x v="0"/>
    <n v="0.4"/>
    <s v="No"/>
    <s v="Si"/>
    <n v="0.3"/>
    <x v="1"/>
    <x v="0"/>
    <x v="0"/>
    <d v="2014-01-01T00:00:00"/>
    <n v="12"/>
    <x v="3"/>
    <d v="2014-01-01T00:00:00"/>
    <n v="12"/>
    <s v="10-20 años"/>
    <d v="1965-01-01T00:00:00"/>
    <n v="61"/>
    <x v="3"/>
    <x v="1"/>
    <m/>
    <m/>
    <n v="1"/>
    <m/>
    <n v="1"/>
    <m/>
    <n v="1"/>
    <m/>
    <m/>
    <m/>
    <m/>
    <m/>
    <m/>
    <m/>
    <m/>
    <m/>
    <m/>
    <m/>
    <m/>
    <m/>
    <m/>
    <m/>
    <m/>
    <m/>
    <m/>
    <m/>
    <m/>
    <m/>
    <m/>
    <m/>
    <m/>
    <m/>
    <m/>
    <m/>
    <m/>
    <m/>
    <m/>
    <m/>
    <m/>
    <m/>
    <m/>
    <m/>
    <m/>
    <m/>
    <m/>
    <m/>
    <m/>
    <m/>
    <m/>
    <m/>
    <n v="3"/>
    <x v="0"/>
    <s v="Activo"/>
    <s v="Mediano"/>
    <s v="Asesor de clientes empresariales"/>
    <s v="No"/>
    <s v=""/>
    <s v=""/>
    <n v="1502858"/>
    <m/>
    <n v="1502858"/>
    <x v="0"/>
    <x v="0"/>
    <s v=""/>
    <s v=""/>
    <s v=""/>
    <s v=""/>
    <x v="0"/>
  </r>
  <r>
    <n v="11551"/>
    <x v="0"/>
    <n v="0.5"/>
    <s v="Si"/>
    <s v="No"/>
    <m/>
    <x v="0"/>
    <x v="2"/>
    <x v="2"/>
    <d v="2013-01-01T00:00:00"/>
    <n v="13"/>
    <x v="3"/>
    <d v="2013-01-01T00:00:00"/>
    <n v="13"/>
    <s v="10-20 años"/>
    <d v="2000-01-01T00:00:00"/>
    <n v="26"/>
    <x v="0"/>
    <x v="7"/>
    <n v="1"/>
    <n v="1"/>
    <m/>
    <n v="1"/>
    <m/>
    <n v="1"/>
    <m/>
    <m/>
    <m/>
    <m/>
    <m/>
    <m/>
    <m/>
    <m/>
    <m/>
    <m/>
    <m/>
    <m/>
    <m/>
    <m/>
    <m/>
    <m/>
    <m/>
    <m/>
    <m/>
    <m/>
    <m/>
    <m/>
    <m/>
    <m/>
    <m/>
    <m/>
    <m/>
    <m/>
    <m/>
    <m/>
    <m/>
    <m/>
    <m/>
    <m/>
    <m/>
    <m/>
    <m/>
    <m/>
    <m/>
    <m/>
    <m/>
    <m/>
    <m/>
    <m/>
    <n v="4"/>
    <x v="1"/>
    <s v="Activo"/>
    <s v="Muy pequeño"/>
    <s v="Unidad muy pequeña"/>
    <s v="No"/>
    <n v="3555459"/>
    <s v="750k-5 mil"/>
    <n v="517571"/>
    <m/>
    <n v="517571"/>
    <x v="1"/>
    <x v="2"/>
    <n v="4"/>
    <n v="888864.75"/>
    <n v="6.8695096904579271"/>
    <s v="5-10x"/>
    <x v="1"/>
  </r>
  <r>
    <n v="11552"/>
    <x v="0"/>
    <n v="0.6"/>
    <s v="No"/>
    <s v="No"/>
    <m/>
    <x v="0"/>
    <x v="0"/>
    <x v="0"/>
    <d v="2012-01-01T00:00:00"/>
    <n v="14"/>
    <x v="3"/>
    <d v="2012-01-01T00:00:00"/>
    <n v="14"/>
    <s v="10-20 años"/>
    <d v="1995-01-01T00:00:00"/>
    <n v="31"/>
    <x v="0"/>
    <x v="4"/>
    <m/>
    <m/>
    <n v="1"/>
    <m/>
    <n v="1"/>
    <m/>
    <n v="1"/>
    <m/>
    <m/>
    <m/>
    <m/>
    <m/>
    <m/>
    <m/>
    <m/>
    <m/>
    <m/>
    <m/>
    <m/>
    <m/>
    <m/>
    <m/>
    <m/>
    <m/>
    <m/>
    <m/>
    <m/>
    <m/>
    <m/>
    <m/>
    <m/>
    <m/>
    <m/>
    <m/>
    <m/>
    <m/>
    <m/>
    <m/>
    <m/>
    <m/>
    <m/>
    <m/>
    <m/>
    <m/>
    <m/>
    <m/>
    <m/>
    <m/>
    <m/>
    <m/>
    <n v="3"/>
    <x v="0"/>
    <s v="Activo"/>
    <s v="Muy pequeño"/>
    <s v="Sucursal en línea"/>
    <s v="No"/>
    <s v=""/>
    <s v=""/>
    <n v="793097"/>
    <m/>
    <n v="793097"/>
    <x v="0"/>
    <x v="0"/>
    <s v=""/>
    <s v=""/>
    <s v=""/>
    <s v=""/>
    <x v="0"/>
  </r>
  <r>
    <n v="11553"/>
    <x v="0"/>
    <n v="0.7"/>
    <s v="Si"/>
    <s v="Si"/>
    <n v="0.4"/>
    <x v="0"/>
    <x v="0"/>
    <x v="2"/>
    <d v="2011-01-01T00:00:00"/>
    <n v="15"/>
    <x v="3"/>
    <d v="2011-01-01T00:00:00"/>
    <n v="15"/>
    <s v="10-20 años"/>
    <d v="1990-01-01T00:00:00"/>
    <n v="36"/>
    <x v="1"/>
    <x v="3"/>
    <m/>
    <n v="1"/>
    <n v="1"/>
    <n v="1"/>
    <n v="1"/>
    <n v="1"/>
    <n v="1"/>
    <m/>
    <m/>
    <m/>
    <m/>
    <m/>
    <m/>
    <m/>
    <m/>
    <m/>
    <m/>
    <m/>
    <m/>
    <m/>
    <m/>
    <m/>
    <m/>
    <m/>
    <m/>
    <m/>
    <m/>
    <m/>
    <m/>
    <m/>
    <m/>
    <m/>
    <m/>
    <m/>
    <m/>
    <m/>
    <m/>
    <m/>
    <m/>
    <m/>
    <m/>
    <m/>
    <m/>
    <m/>
    <m/>
    <m/>
    <m/>
    <m/>
    <m/>
    <m/>
    <n v="6"/>
    <x v="0"/>
    <s v="Activo"/>
    <s v="Muy pequeño"/>
    <s v="Unidad muy pequeña"/>
    <s v="No"/>
    <s v=""/>
    <s v=""/>
    <n v="1542499"/>
    <m/>
    <n v="1542499"/>
    <x v="0"/>
    <x v="0"/>
    <s v=""/>
    <s v=""/>
    <s v=""/>
    <s v=""/>
    <x v="0"/>
  </r>
  <r>
    <n v="11554"/>
    <x v="4"/>
    <n v="0.8"/>
    <s v="No"/>
    <s v="Si"/>
    <n v="0.75"/>
    <x v="0"/>
    <x v="0"/>
    <x v="0"/>
    <d v="2010-01-01T00:00:00"/>
    <n v="16"/>
    <x v="3"/>
    <d v="2010-01-01T00:00:00"/>
    <n v="16"/>
    <s v="10-20 años"/>
    <d v="1985-01-01T00:00:00"/>
    <n v="41"/>
    <x v="1"/>
    <x v="1"/>
    <m/>
    <m/>
    <n v="1"/>
    <m/>
    <n v="1"/>
    <m/>
    <n v="1"/>
    <m/>
    <m/>
    <m/>
    <m/>
    <m/>
    <m/>
    <m/>
    <m/>
    <m/>
    <m/>
    <m/>
    <m/>
    <m/>
    <m/>
    <m/>
    <m/>
    <m/>
    <m/>
    <m/>
    <m/>
    <m/>
    <m/>
    <m/>
    <m/>
    <m/>
    <m/>
    <m/>
    <m/>
    <m/>
    <m/>
    <m/>
    <m/>
    <m/>
    <m/>
    <m/>
    <m/>
    <m/>
    <m/>
    <m/>
    <m/>
    <m/>
    <m/>
    <m/>
    <n v="3"/>
    <x v="0"/>
    <s v="Activo"/>
    <s v="Mediano"/>
    <s v="Asesor de clientes empresariales"/>
    <s v="No"/>
    <s v=""/>
    <s v=""/>
    <n v="1242918"/>
    <m/>
    <n v="1242918"/>
    <x v="0"/>
    <x v="0"/>
    <s v=""/>
    <s v=""/>
    <s v=""/>
    <s v=""/>
    <x v="0"/>
  </r>
  <r>
    <n v="11555"/>
    <x v="7"/>
    <n v="0.75"/>
    <s v="Si"/>
    <s v="No"/>
    <m/>
    <x v="0"/>
    <x v="0"/>
    <x v="0"/>
    <d v="2009-01-01T00:00:00"/>
    <n v="17"/>
    <x v="3"/>
    <d v="2009-01-01T00:00:00"/>
    <n v="17"/>
    <s v="10-20 años"/>
    <d v="1980-01-01T00:00:00"/>
    <n v="46"/>
    <x v="2"/>
    <x v="4"/>
    <m/>
    <n v="1"/>
    <n v="1"/>
    <n v="1"/>
    <n v="1"/>
    <m/>
    <m/>
    <m/>
    <m/>
    <m/>
    <m/>
    <m/>
    <m/>
    <m/>
    <m/>
    <m/>
    <m/>
    <m/>
    <m/>
    <m/>
    <m/>
    <m/>
    <m/>
    <m/>
    <m/>
    <m/>
    <m/>
    <m/>
    <m/>
    <m/>
    <m/>
    <m/>
    <m/>
    <m/>
    <m/>
    <m/>
    <m/>
    <m/>
    <m/>
    <m/>
    <m/>
    <m/>
    <m/>
    <m/>
    <m/>
    <m/>
    <m/>
    <m/>
    <m/>
    <m/>
    <n v="4"/>
    <x v="0"/>
    <s v="Activo"/>
    <s v="Pequeño"/>
    <s v="Sucursal en línea"/>
    <s v="No"/>
    <s v=""/>
    <s v=""/>
    <n v="447742"/>
    <m/>
    <n v="447742"/>
    <x v="0"/>
    <x v="0"/>
    <s v=""/>
    <s v=""/>
    <s v=""/>
    <s v=""/>
    <x v="0"/>
  </r>
  <r>
    <n v="11556"/>
    <x v="7"/>
    <n v="1"/>
    <s v="No"/>
    <s v="No"/>
    <m/>
    <x v="0"/>
    <x v="2"/>
    <x v="3"/>
    <d v="2008-01-01T00:00:00"/>
    <n v="18"/>
    <x v="3"/>
    <d v="2008-01-01T00:00:00"/>
    <n v="18"/>
    <s v="10-20 años"/>
    <d v="1975-01-01T00:00:00"/>
    <n v="51"/>
    <x v="2"/>
    <x v="7"/>
    <n v="1"/>
    <m/>
    <n v="1"/>
    <m/>
    <n v="1"/>
    <m/>
    <n v="1"/>
    <m/>
    <m/>
    <m/>
    <m/>
    <m/>
    <m/>
    <m/>
    <m/>
    <m/>
    <m/>
    <m/>
    <m/>
    <m/>
    <m/>
    <m/>
    <m/>
    <m/>
    <m/>
    <m/>
    <m/>
    <m/>
    <m/>
    <m/>
    <m/>
    <m/>
    <m/>
    <m/>
    <m/>
    <m/>
    <m/>
    <m/>
    <m/>
    <m/>
    <m/>
    <m/>
    <m/>
    <m/>
    <m/>
    <m/>
    <m/>
    <m/>
    <m/>
    <m/>
    <n v="4"/>
    <x v="1"/>
    <s v="Activo"/>
    <s v="Pequeño"/>
    <s v="Asesor de clientes empresariales"/>
    <s v="No"/>
    <n v="4663276"/>
    <s v="750k-5 mil"/>
    <n v="620243"/>
    <m/>
    <n v="620243"/>
    <x v="1"/>
    <x v="1"/>
    <n v="10"/>
    <n v="466327.6"/>
    <n v="7.5184661495575122"/>
    <s v="5-10x"/>
    <x v="1"/>
  </r>
  <r>
    <n v="11557"/>
    <x v="0"/>
    <n v="0"/>
    <s v="Si"/>
    <s v="Si"/>
    <n v="0.15"/>
    <x v="1"/>
    <x v="0"/>
    <x v="0"/>
    <d v="2007-01-01T00:00:00"/>
    <n v="19"/>
    <x v="3"/>
    <d v="2007-01-01T00:00:00"/>
    <n v="19"/>
    <s v="10-20 años"/>
    <d v="1970-01-01T00:00:00"/>
    <n v="56"/>
    <x v="3"/>
    <x v="4"/>
    <n v="1"/>
    <n v="1"/>
    <m/>
    <n v="1"/>
    <m/>
    <n v="1"/>
    <m/>
    <m/>
    <m/>
    <m/>
    <m/>
    <m/>
    <m/>
    <m/>
    <m/>
    <m/>
    <m/>
    <m/>
    <m/>
    <m/>
    <m/>
    <m/>
    <m/>
    <m/>
    <m/>
    <m/>
    <m/>
    <m/>
    <m/>
    <m/>
    <m/>
    <m/>
    <m/>
    <m/>
    <m/>
    <m/>
    <m/>
    <m/>
    <m/>
    <m/>
    <m/>
    <m/>
    <m/>
    <m/>
    <m/>
    <m/>
    <m/>
    <m/>
    <m/>
    <m/>
    <n v="4"/>
    <x v="1"/>
    <s v="Activo"/>
    <s v="Muy pequeño"/>
    <s v="PQMU"/>
    <s v="Si"/>
    <n v="1877242"/>
    <s v="750k-5 mil"/>
    <n v="1003569"/>
    <m/>
    <n v="1003569"/>
    <x v="2"/>
    <x v="2"/>
    <n v="7"/>
    <n v="268177.42857142858"/>
    <n v="1.8705659501240075"/>
    <s v="1-5x"/>
    <x v="4"/>
  </r>
  <r>
    <n v="11558"/>
    <x v="0"/>
    <n v="0.4"/>
    <s v="No"/>
    <s v="Si"/>
    <n v="0.5"/>
    <x v="1"/>
    <x v="0"/>
    <x v="0"/>
    <d v="2006-01-01T00:00:00"/>
    <n v="20"/>
    <x v="4"/>
    <d v="2006-01-01T00:00:00"/>
    <n v="20"/>
    <s v="&gt;20 años"/>
    <d v="1965-01-01T00:00:00"/>
    <n v="61"/>
    <x v="3"/>
    <x v="5"/>
    <m/>
    <m/>
    <n v="1"/>
    <m/>
    <n v="1"/>
    <m/>
    <n v="1"/>
    <m/>
    <m/>
    <m/>
    <m/>
    <m/>
    <m/>
    <m/>
    <m/>
    <m/>
    <m/>
    <m/>
    <m/>
    <m/>
    <m/>
    <m/>
    <m/>
    <m/>
    <m/>
    <m/>
    <m/>
    <m/>
    <m/>
    <m/>
    <m/>
    <m/>
    <m/>
    <m/>
    <m/>
    <m/>
    <m/>
    <m/>
    <m/>
    <m/>
    <m/>
    <m/>
    <m/>
    <m/>
    <m/>
    <m/>
    <m/>
    <m/>
    <m/>
    <m/>
    <n v="3"/>
    <x v="0"/>
    <s v="Activo"/>
    <s v="Pequeño"/>
    <s v="Asesor de clientes empresariales"/>
    <s v="No"/>
    <s v=""/>
    <s v=""/>
    <n v="191680"/>
    <m/>
    <n v="191680"/>
    <x v="0"/>
    <x v="0"/>
    <s v=""/>
    <s v=""/>
    <s v=""/>
    <s v=""/>
    <x v="0"/>
  </r>
  <r>
    <n v="11559"/>
    <x v="5"/>
    <n v="0.15"/>
    <s v="Si"/>
    <s v="No"/>
    <m/>
    <x v="1"/>
    <x v="0"/>
    <x v="0"/>
    <d v="2005-01-01T00:00:00"/>
    <n v="21"/>
    <x v="4"/>
    <d v="2005-01-01T00:00:00"/>
    <n v="21"/>
    <s v="&gt;20 años"/>
    <d v="2000-01-01T00:00:00"/>
    <n v="26"/>
    <x v="0"/>
    <x v="3"/>
    <m/>
    <n v="1"/>
    <n v="1"/>
    <n v="1"/>
    <n v="1"/>
    <n v="1"/>
    <n v="1"/>
    <m/>
    <m/>
    <m/>
    <m/>
    <m/>
    <m/>
    <m/>
    <m/>
    <m/>
    <m/>
    <m/>
    <m/>
    <m/>
    <m/>
    <m/>
    <m/>
    <m/>
    <m/>
    <m/>
    <m/>
    <m/>
    <m/>
    <m/>
    <m/>
    <m/>
    <m/>
    <m/>
    <m/>
    <m/>
    <m/>
    <m/>
    <m/>
    <m/>
    <m/>
    <m/>
    <m/>
    <m/>
    <m/>
    <m/>
    <m/>
    <m/>
    <m/>
    <m/>
    <n v="6"/>
    <x v="0"/>
    <s v="Activo"/>
    <s v="Mediano"/>
    <s v="Asesor de clientes empresariales"/>
    <s v="No"/>
    <s v=""/>
    <s v=""/>
    <n v="363716"/>
    <m/>
    <n v="363716"/>
    <x v="0"/>
    <x v="0"/>
    <s v=""/>
    <s v=""/>
    <s v=""/>
    <s v=""/>
    <x v="0"/>
  </r>
  <r>
    <n v="11560"/>
    <x v="21"/>
    <n v="0.2"/>
    <s v="No"/>
    <s v="No"/>
    <m/>
    <x v="1"/>
    <x v="0"/>
    <x v="2"/>
    <d v="2004-01-01T00:00:00"/>
    <n v="22"/>
    <x v="4"/>
    <d v="2004-01-01T00:00:00"/>
    <n v="22"/>
    <s v="&gt;20 años"/>
    <d v="1995-01-01T00:00:00"/>
    <n v="31"/>
    <x v="0"/>
    <x v="7"/>
    <n v="1"/>
    <m/>
    <n v="1"/>
    <m/>
    <n v="1"/>
    <m/>
    <n v="1"/>
    <m/>
    <m/>
    <m/>
    <m/>
    <m/>
    <m/>
    <m/>
    <m/>
    <m/>
    <m/>
    <m/>
    <m/>
    <m/>
    <m/>
    <m/>
    <m/>
    <m/>
    <m/>
    <m/>
    <m/>
    <m/>
    <m/>
    <m/>
    <m/>
    <m/>
    <m/>
    <m/>
    <m/>
    <m/>
    <m/>
    <m/>
    <m/>
    <m/>
    <m/>
    <m/>
    <m/>
    <m/>
    <m/>
    <m/>
    <m/>
    <m/>
    <m/>
    <m/>
    <n v="4"/>
    <x v="1"/>
    <s v="Activo"/>
    <s v="Muy pequeño"/>
    <s v="Unidad muy pequeña"/>
    <s v="No"/>
    <n v="2419246"/>
    <s v="750k-5 mil"/>
    <n v="1172377"/>
    <m/>
    <n v="1172377"/>
    <x v="1"/>
    <x v="1"/>
    <n v="5"/>
    <n v="483849.2"/>
    <n v="2.0635392881300127"/>
    <s v="1-5x"/>
    <x v="1"/>
  </r>
  <r>
    <n v="11561"/>
    <x v="0"/>
    <n v="0.3"/>
    <s v="Si"/>
    <s v="Si"/>
    <n v="0.15"/>
    <x v="1"/>
    <x v="0"/>
    <x v="0"/>
    <d v="2003-01-01T00:00:00"/>
    <n v="23"/>
    <x v="4"/>
    <d v="2003-01-01T00:00:00"/>
    <n v="23"/>
    <s v="&gt;20 años"/>
    <d v="1990-01-01T00:00:00"/>
    <n v="36"/>
    <x v="1"/>
    <x v="0"/>
    <m/>
    <n v="1"/>
    <n v="1"/>
    <n v="1"/>
    <n v="1"/>
    <m/>
    <m/>
    <m/>
    <m/>
    <m/>
    <m/>
    <m/>
    <m/>
    <m/>
    <m/>
    <m/>
    <m/>
    <m/>
    <m/>
    <m/>
    <m/>
    <m/>
    <m/>
    <m/>
    <m/>
    <m/>
    <m/>
    <m/>
    <m/>
    <m/>
    <m/>
    <m/>
    <m/>
    <m/>
    <m/>
    <m/>
    <m/>
    <m/>
    <m/>
    <m/>
    <m/>
    <m/>
    <m/>
    <m/>
    <m/>
    <m/>
    <m/>
    <m/>
    <m/>
    <m/>
    <n v="4"/>
    <x v="0"/>
    <s v="Activo"/>
    <s v="Mediano"/>
    <s v="Asesor de clientes empresariales"/>
    <s v="No"/>
    <s v=""/>
    <s v=""/>
    <n v="751935"/>
    <m/>
    <n v="751935"/>
    <x v="0"/>
    <x v="0"/>
    <s v=""/>
    <s v=""/>
    <s v=""/>
    <s v=""/>
    <x v="0"/>
  </r>
  <r>
    <n v="11562"/>
    <x v="0"/>
    <n v="0.4"/>
    <s v="No"/>
    <s v="Si"/>
    <n v="0.3"/>
    <x v="1"/>
    <x v="1"/>
    <x v="3"/>
    <d v="2002-01-01T00:00:00"/>
    <n v="24"/>
    <x v="4"/>
    <d v="2002-01-01T00:00:00"/>
    <n v="24"/>
    <s v="&gt;20 años"/>
    <d v="1985-01-01T00:00:00"/>
    <n v="41"/>
    <x v="1"/>
    <x v="5"/>
    <n v="1"/>
    <m/>
    <n v="1"/>
    <m/>
    <n v="1"/>
    <m/>
    <n v="1"/>
    <m/>
    <m/>
    <m/>
    <m/>
    <m/>
    <m/>
    <m/>
    <m/>
    <m/>
    <m/>
    <m/>
    <m/>
    <m/>
    <m/>
    <m/>
    <m/>
    <m/>
    <m/>
    <m/>
    <m/>
    <m/>
    <m/>
    <m/>
    <m/>
    <m/>
    <m/>
    <m/>
    <m/>
    <m/>
    <m/>
    <m/>
    <m/>
    <m/>
    <m/>
    <m/>
    <m/>
    <m/>
    <m/>
    <m/>
    <m/>
    <m/>
    <m/>
    <m/>
    <n v="4"/>
    <x v="1"/>
    <s v="Activo"/>
    <s v="Pequeño"/>
    <s v="Asesor de clientes empresariales"/>
    <s v="No"/>
    <n v="3355763"/>
    <s v="750k-5 mil"/>
    <n v="250214"/>
    <m/>
    <n v="250214"/>
    <x v="2"/>
    <x v="1"/>
    <n v="5"/>
    <n v="671152.6"/>
    <n v="13.411571694629398"/>
    <s v="10-20x"/>
    <x v="0"/>
  </r>
  <r>
    <n v="11563"/>
    <x v="18"/>
    <n v="0.5"/>
    <s v="Si"/>
    <s v="No"/>
    <m/>
    <x v="0"/>
    <x v="0"/>
    <x v="0"/>
    <d v="2001-01-01T00:00:00"/>
    <n v="25"/>
    <x v="4"/>
    <d v="2001-01-01T00:00:00"/>
    <n v="25"/>
    <s v="&gt;20 años"/>
    <d v="1980-01-01T00:00:00"/>
    <n v="46"/>
    <x v="2"/>
    <x v="8"/>
    <m/>
    <n v="1"/>
    <m/>
    <n v="1"/>
    <m/>
    <n v="1"/>
    <m/>
    <m/>
    <m/>
    <m/>
    <m/>
    <m/>
    <m/>
    <m/>
    <m/>
    <m/>
    <m/>
    <m/>
    <m/>
    <m/>
    <m/>
    <m/>
    <m/>
    <m/>
    <m/>
    <m/>
    <m/>
    <m/>
    <m/>
    <m/>
    <m/>
    <m/>
    <m/>
    <m/>
    <m/>
    <m/>
    <m/>
    <m/>
    <m/>
    <m/>
    <m/>
    <m/>
    <m/>
    <m/>
    <m/>
    <m/>
    <m/>
    <m/>
    <m/>
    <m/>
    <n v="3"/>
    <x v="0"/>
    <s v="Activo"/>
    <s v="Muy pequeño"/>
    <s v="Sucursal en línea"/>
    <s v="No"/>
    <s v=""/>
    <s v=""/>
    <n v="567116"/>
    <m/>
    <n v="567116"/>
    <x v="0"/>
    <x v="0"/>
    <s v=""/>
    <s v=""/>
    <s v=""/>
    <s v=""/>
    <x v="0"/>
  </r>
  <r>
    <n v="11564"/>
    <x v="0"/>
    <n v="0.6"/>
    <s v="No"/>
    <s v="No"/>
    <m/>
    <x v="0"/>
    <x v="0"/>
    <x v="0"/>
    <d v="2000-01-01T00:00:00"/>
    <n v="26"/>
    <x v="4"/>
    <d v="2000-01-01T00:00:00"/>
    <n v="26"/>
    <s v="&gt;20 años"/>
    <d v="1975-01-01T00:00:00"/>
    <n v="51"/>
    <x v="2"/>
    <x v="4"/>
    <m/>
    <m/>
    <n v="1"/>
    <m/>
    <n v="1"/>
    <m/>
    <n v="1"/>
    <m/>
    <m/>
    <m/>
    <m/>
    <m/>
    <m/>
    <m/>
    <m/>
    <m/>
    <m/>
    <m/>
    <m/>
    <m/>
    <m/>
    <m/>
    <m/>
    <m/>
    <m/>
    <m/>
    <m/>
    <m/>
    <m/>
    <m/>
    <m/>
    <m/>
    <m/>
    <m/>
    <m/>
    <m/>
    <m/>
    <m/>
    <m/>
    <m/>
    <m/>
    <m/>
    <m/>
    <m/>
    <m/>
    <m/>
    <m/>
    <m/>
    <m/>
    <m/>
    <n v="3"/>
    <x v="0"/>
    <s v="Activo"/>
    <s v="Mediano"/>
    <s v="Asesor de clientes empresariales"/>
    <s v="No"/>
    <s v=""/>
    <s v=""/>
    <n v="179198"/>
    <m/>
    <n v="179198"/>
    <x v="0"/>
    <x v="0"/>
    <s v=""/>
    <s v=""/>
    <s v=""/>
    <s v=""/>
    <x v="0"/>
  </r>
  <r>
    <n v="11565"/>
    <x v="2"/>
    <n v="0.7"/>
    <s v="Si"/>
    <s v="Si"/>
    <n v="0.4"/>
    <x v="0"/>
    <x v="0"/>
    <x v="2"/>
    <d v="1999-01-01T00:00:00"/>
    <n v="27"/>
    <x v="4"/>
    <d v="1999-01-01T00:00:00"/>
    <n v="27"/>
    <s v="&gt;20 años"/>
    <d v="1970-01-01T00:00:00"/>
    <n v="56"/>
    <x v="3"/>
    <x v="0"/>
    <m/>
    <n v="1"/>
    <n v="1"/>
    <n v="1"/>
    <n v="1"/>
    <n v="1"/>
    <n v="1"/>
    <m/>
    <m/>
    <m/>
    <m/>
    <m/>
    <m/>
    <m/>
    <m/>
    <m/>
    <m/>
    <m/>
    <m/>
    <m/>
    <m/>
    <m/>
    <m/>
    <m/>
    <m/>
    <m/>
    <m/>
    <m/>
    <m/>
    <m/>
    <m/>
    <m/>
    <m/>
    <m/>
    <m/>
    <m/>
    <m/>
    <m/>
    <m/>
    <m/>
    <m/>
    <m/>
    <m/>
    <m/>
    <m/>
    <m/>
    <m/>
    <m/>
    <m/>
    <m/>
    <n v="6"/>
    <x v="0"/>
    <s v="Activo"/>
    <s v="Muy pequeño"/>
    <s v="Sucursal en línea"/>
    <s v="No"/>
    <s v=""/>
    <s v=""/>
    <n v="396423"/>
    <m/>
    <n v="396423"/>
    <x v="0"/>
    <x v="0"/>
    <s v=""/>
    <s v=""/>
    <s v=""/>
    <s v=""/>
    <x v="0"/>
  </r>
  <r>
    <n v="11566"/>
    <x v="0"/>
    <n v="0.8"/>
    <s v="No"/>
    <s v="Si"/>
    <n v="0.75"/>
    <x v="0"/>
    <x v="0"/>
    <x v="2"/>
    <d v="2025-01-01T00:00:00"/>
    <n v="1"/>
    <x v="0"/>
    <d v="2025-01-01T00:00:00"/>
    <n v="1"/>
    <s v="1-3 años"/>
    <d v="1965-01-01T00:00:00"/>
    <n v="61"/>
    <x v="3"/>
    <x v="7"/>
    <m/>
    <m/>
    <n v="1"/>
    <m/>
    <n v="1"/>
    <m/>
    <n v="1"/>
    <m/>
    <m/>
    <m/>
    <m/>
    <m/>
    <m/>
    <m/>
    <m/>
    <m/>
    <m/>
    <m/>
    <m/>
    <m/>
    <m/>
    <m/>
    <m/>
    <m/>
    <m/>
    <m/>
    <m/>
    <m/>
    <m/>
    <m/>
    <m/>
    <m/>
    <m/>
    <m/>
    <m/>
    <m/>
    <m/>
    <m/>
    <m/>
    <m/>
    <m/>
    <m/>
    <m/>
    <m/>
    <m/>
    <m/>
    <m/>
    <m/>
    <m/>
    <m/>
    <n v="3"/>
    <x v="0"/>
    <s v="Activo"/>
    <s v="Muy pequeño"/>
    <s v="Unidad muy pequeña"/>
    <s v="No"/>
    <s v=""/>
    <s v=""/>
    <n v="1181721"/>
    <m/>
    <n v="1181721"/>
    <x v="0"/>
    <x v="0"/>
    <s v=""/>
    <s v=""/>
    <s v=""/>
    <s v=""/>
    <x v="0"/>
  </r>
  <r>
    <n v="11567"/>
    <x v="0"/>
    <n v="0.75"/>
    <s v="Si"/>
    <s v="No"/>
    <m/>
    <x v="0"/>
    <x v="2"/>
    <x v="2"/>
    <d v="2025-01-01T00:00:00"/>
    <n v="1"/>
    <x v="0"/>
    <d v="2025-01-01T00:00:00"/>
    <n v="1"/>
    <s v="1-3 años"/>
    <d v="2000-01-01T00:00:00"/>
    <n v="26"/>
    <x v="0"/>
    <x v="2"/>
    <n v="1"/>
    <n v="1"/>
    <n v="1"/>
    <n v="1"/>
    <n v="1"/>
    <m/>
    <m/>
    <m/>
    <m/>
    <m/>
    <m/>
    <m/>
    <m/>
    <m/>
    <m/>
    <m/>
    <m/>
    <m/>
    <m/>
    <m/>
    <m/>
    <m/>
    <m/>
    <m/>
    <m/>
    <m/>
    <m/>
    <m/>
    <m/>
    <m/>
    <m/>
    <m/>
    <m/>
    <m/>
    <m/>
    <m/>
    <m/>
    <m/>
    <m/>
    <m/>
    <m/>
    <m/>
    <m/>
    <m/>
    <m/>
    <m/>
    <m/>
    <m/>
    <m/>
    <m/>
    <n v="5"/>
    <x v="1"/>
    <s v="Activo"/>
    <s v="Muy pequeño"/>
    <s v="Unidad muy pequeña"/>
    <s v="No"/>
    <n v="2574189"/>
    <s v="750k-5 mil"/>
    <n v="493465"/>
    <m/>
    <n v="493465"/>
    <x v="1"/>
    <x v="2"/>
    <n v="3"/>
    <n v="858063"/>
    <n v="5.2165584185301892"/>
    <s v="5-10x"/>
    <x v="1"/>
  </r>
  <r>
    <n v="11568"/>
    <x v="7"/>
    <n v="1"/>
    <s v="No"/>
    <s v="No"/>
    <m/>
    <x v="0"/>
    <x v="0"/>
    <x v="2"/>
    <d v="2024-06-30T00:00:00"/>
    <n v="2"/>
    <x v="0"/>
    <d v="2024-06-30T00:00:00"/>
    <n v="2"/>
    <s v="1-3 años"/>
    <d v="1995-01-01T00:00:00"/>
    <n v="31"/>
    <x v="0"/>
    <x v="7"/>
    <m/>
    <m/>
    <n v="1"/>
    <m/>
    <n v="1"/>
    <m/>
    <n v="1"/>
    <m/>
    <m/>
    <m/>
    <m/>
    <m/>
    <m/>
    <m/>
    <m/>
    <m/>
    <m/>
    <m/>
    <m/>
    <m/>
    <m/>
    <m/>
    <m/>
    <m/>
    <m/>
    <m/>
    <m/>
    <m/>
    <m/>
    <m/>
    <m/>
    <m/>
    <m/>
    <m/>
    <m/>
    <m/>
    <m/>
    <m/>
    <m/>
    <m/>
    <m/>
    <m/>
    <m/>
    <m/>
    <m/>
    <m/>
    <m/>
    <m/>
    <m/>
    <m/>
    <n v="3"/>
    <x v="0"/>
    <s v="Activo"/>
    <s v="Muy pequeño"/>
    <s v="Unidad muy pequeña"/>
    <s v="No"/>
    <s v=""/>
    <s v=""/>
    <n v="958879"/>
    <m/>
    <n v="958879"/>
    <x v="0"/>
    <x v="0"/>
    <s v=""/>
    <s v=""/>
    <s v=""/>
    <s v=""/>
    <x v="0"/>
  </r>
  <r>
    <n v="11569"/>
    <x v="21"/>
    <n v="0"/>
    <s v="Si"/>
    <s v="Si"/>
    <n v="0.15"/>
    <x v="1"/>
    <x v="1"/>
    <x v="3"/>
    <d v="2024-01-01T00:00:00"/>
    <n v="2"/>
    <x v="0"/>
    <d v="2024-01-01T00:00:00"/>
    <n v="2"/>
    <s v="1-3 años"/>
    <d v="1990-01-01T00:00:00"/>
    <n v="36"/>
    <x v="1"/>
    <x v="1"/>
    <n v="1"/>
    <n v="1"/>
    <m/>
    <n v="1"/>
    <m/>
    <n v="1"/>
    <m/>
    <m/>
    <m/>
    <m/>
    <m/>
    <m/>
    <m/>
    <m/>
    <m/>
    <m/>
    <m/>
    <m/>
    <m/>
    <m/>
    <m/>
    <m/>
    <m/>
    <m/>
    <m/>
    <m/>
    <m/>
    <m/>
    <m/>
    <m/>
    <m/>
    <m/>
    <m/>
    <m/>
    <m/>
    <m/>
    <m/>
    <m/>
    <m/>
    <m/>
    <m/>
    <m/>
    <m/>
    <m/>
    <m/>
    <m/>
    <m/>
    <m/>
    <m/>
    <m/>
    <n v="4"/>
    <x v="1"/>
    <s v="Activo"/>
    <s v="Pequeño"/>
    <s v="Asesor de clientes empresariales"/>
    <s v="No"/>
    <n v="2900947"/>
    <s v="750k-5 mil"/>
    <n v="622245"/>
    <m/>
    <n v="622245"/>
    <x v="2"/>
    <x v="2"/>
    <n v="2"/>
    <n v="1450473.5"/>
    <n v="4.6620655850991168"/>
    <s v="1-5x"/>
    <x v="1"/>
  </r>
  <r>
    <n v="11570"/>
    <x v="0"/>
    <n v="0.4"/>
    <s v="No"/>
    <s v="Si"/>
    <n v="0.5"/>
    <x v="1"/>
    <x v="1"/>
    <x v="3"/>
    <d v="2023-06-30T00:00:00"/>
    <n v="3"/>
    <x v="1"/>
    <d v="2023-06-30T00:00:00"/>
    <n v="3"/>
    <s v="3-5 años"/>
    <d v="1985-01-01T00:00:00"/>
    <n v="41"/>
    <x v="1"/>
    <x v="0"/>
    <n v="1"/>
    <m/>
    <n v="1"/>
    <m/>
    <n v="1"/>
    <m/>
    <n v="1"/>
    <m/>
    <m/>
    <m/>
    <m/>
    <m/>
    <m/>
    <m/>
    <m/>
    <m/>
    <m/>
    <m/>
    <m/>
    <m/>
    <m/>
    <m/>
    <m/>
    <m/>
    <m/>
    <m/>
    <m/>
    <m/>
    <m/>
    <m/>
    <m/>
    <m/>
    <m/>
    <m/>
    <m/>
    <m/>
    <m/>
    <m/>
    <m/>
    <m/>
    <m/>
    <m/>
    <m/>
    <m/>
    <m/>
    <m/>
    <m/>
    <m/>
    <m/>
    <m/>
    <n v="4"/>
    <x v="1"/>
    <s v="Activo"/>
    <s v="Pequeño"/>
    <s v="Asesor de clientes empresariales"/>
    <s v="No"/>
    <n v="3996418"/>
    <s v="750k-5 mil"/>
    <n v="1022443"/>
    <m/>
    <n v="1022443"/>
    <x v="2"/>
    <x v="1"/>
    <n v="6"/>
    <n v="666069.66666666663"/>
    <n v="3.9086951546443176"/>
    <s v="1-5x"/>
    <x v="1"/>
  </r>
  <r>
    <n v="11571"/>
    <x v="0"/>
    <n v="0.15"/>
    <s v="Si"/>
    <s v="No"/>
    <m/>
    <x v="1"/>
    <x v="0"/>
    <x v="2"/>
    <d v="2023-01-01T00:00:00"/>
    <n v="3"/>
    <x v="1"/>
    <d v="2023-01-01T00:00:00"/>
    <n v="3"/>
    <s v="3-5 años"/>
    <d v="1980-01-01T00:00:00"/>
    <n v="46"/>
    <x v="2"/>
    <x v="3"/>
    <n v="1"/>
    <n v="1"/>
    <n v="1"/>
    <n v="1"/>
    <n v="1"/>
    <n v="1"/>
    <n v="1"/>
    <m/>
    <m/>
    <m/>
    <m/>
    <m/>
    <m/>
    <m/>
    <m/>
    <m/>
    <m/>
    <m/>
    <m/>
    <m/>
    <m/>
    <m/>
    <m/>
    <m/>
    <m/>
    <m/>
    <m/>
    <m/>
    <m/>
    <m/>
    <m/>
    <m/>
    <m/>
    <m/>
    <m/>
    <m/>
    <m/>
    <m/>
    <m/>
    <m/>
    <m/>
    <m/>
    <m/>
    <m/>
    <m/>
    <m/>
    <m/>
    <m/>
    <m/>
    <m/>
    <n v="7"/>
    <x v="1"/>
    <s v="Activo"/>
    <s v="Muy pequeño"/>
    <s v="Unidad muy pequeña"/>
    <s v="No"/>
    <n v="4970973"/>
    <s v="750k-5 mil"/>
    <n v="988237"/>
    <m/>
    <n v="988237"/>
    <x v="1"/>
    <x v="2"/>
    <n v="8"/>
    <n v="621371.625"/>
    <n v="5.0301425670158073"/>
    <s v="5-10x"/>
    <x v="1"/>
  </r>
  <r>
    <n v="11572"/>
    <x v="3"/>
    <n v="0.2"/>
    <s v="No"/>
    <s v="No"/>
    <m/>
    <x v="1"/>
    <x v="0"/>
    <x v="2"/>
    <d v="2022-06-30T00:00:00"/>
    <n v="4"/>
    <x v="1"/>
    <d v="2022-06-30T00:00:00"/>
    <n v="4"/>
    <s v="3-5 años"/>
    <d v="1975-01-01T00:00:00"/>
    <n v="51"/>
    <x v="2"/>
    <x v="2"/>
    <m/>
    <m/>
    <n v="1"/>
    <m/>
    <n v="1"/>
    <m/>
    <n v="1"/>
    <m/>
    <m/>
    <m/>
    <m/>
    <m/>
    <m/>
    <m/>
    <m/>
    <m/>
    <m/>
    <m/>
    <m/>
    <m/>
    <m/>
    <m/>
    <m/>
    <m/>
    <m/>
    <m/>
    <m/>
    <m/>
    <m/>
    <m/>
    <m/>
    <m/>
    <m/>
    <m/>
    <m/>
    <m/>
    <m/>
    <m/>
    <m/>
    <m/>
    <m/>
    <m/>
    <m/>
    <m/>
    <m/>
    <m/>
    <m/>
    <m/>
    <m/>
    <m/>
    <n v="3"/>
    <x v="0"/>
    <s v="Activo"/>
    <s v="Muy pequeño"/>
    <s v="Unidad muy pequeña"/>
    <s v="No"/>
    <s v=""/>
    <s v=""/>
    <n v="355668"/>
    <m/>
    <n v="355668"/>
    <x v="0"/>
    <x v="0"/>
    <s v=""/>
    <s v=""/>
    <s v=""/>
    <s v=""/>
    <x v="0"/>
  </r>
  <r>
    <n v="11573"/>
    <x v="0"/>
    <n v="0.3"/>
    <s v="Si"/>
    <s v="Si"/>
    <n v="0.15"/>
    <x v="1"/>
    <x v="0"/>
    <x v="2"/>
    <d v="2022-01-01T00:00:00"/>
    <n v="4"/>
    <x v="1"/>
    <d v="2022-01-01T00:00:00"/>
    <n v="4"/>
    <s v="3-5 años"/>
    <d v="1970-01-01T00:00:00"/>
    <n v="56"/>
    <x v="3"/>
    <x v="7"/>
    <m/>
    <n v="1"/>
    <n v="1"/>
    <n v="1"/>
    <n v="1"/>
    <m/>
    <m/>
    <m/>
    <m/>
    <m/>
    <m/>
    <m/>
    <m/>
    <m/>
    <m/>
    <m/>
    <m/>
    <m/>
    <m/>
    <m/>
    <m/>
    <m/>
    <m/>
    <m/>
    <m/>
    <m/>
    <m/>
    <m/>
    <m/>
    <m/>
    <m/>
    <m/>
    <m/>
    <m/>
    <m/>
    <m/>
    <m/>
    <m/>
    <m/>
    <m/>
    <m/>
    <m/>
    <m/>
    <m/>
    <m/>
    <m/>
    <m/>
    <m/>
    <m/>
    <m/>
    <n v="4"/>
    <x v="0"/>
    <s v="Activo"/>
    <s v="Muy pequeño"/>
    <s v="Unidad muy pequeña"/>
    <s v="No"/>
    <s v=""/>
    <s v=""/>
    <n v="1158030"/>
    <m/>
    <n v="1158030"/>
    <x v="0"/>
    <x v="0"/>
    <s v=""/>
    <s v=""/>
    <s v=""/>
    <s v=""/>
    <x v="0"/>
  </r>
  <r>
    <n v="11574"/>
    <x v="3"/>
    <n v="0.4"/>
    <s v="No"/>
    <s v="Si"/>
    <n v="0.3"/>
    <x v="1"/>
    <x v="0"/>
    <x v="2"/>
    <d v="2021-06-30T00:00:00"/>
    <n v="5"/>
    <x v="2"/>
    <d v="2021-06-30T00:00:00"/>
    <n v="5"/>
    <s v="5-10 años"/>
    <d v="1965-01-01T00:00:00"/>
    <n v="61"/>
    <x v="3"/>
    <x v="4"/>
    <m/>
    <m/>
    <n v="1"/>
    <m/>
    <n v="1"/>
    <m/>
    <n v="1"/>
    <m/>
    <m/>
    <m/>
    <m/>
    <m/>
    <m/>
    <m/>
    <m/>
    <m/>
    <m/>
    <m/>
    <m/>
    <m/>
    <m/>
    <m/>
    <m/>
    <m/>
    <m/>
    <m/>
    <m/>
    <m/>
    <m/>
    <m/>
    <m/>
    <m/>
    <m/>
    <m/>
    <m/>
    <m/>
    <m/>
    <m/>
    <m/>
    <m/>
    <m/>
    <m/>
    <m/>
    <m/>
    <m/>
    <m/>
    <m/>
    <m/>
    <m/>
    <m/>
    <n v="3"/>
    <x v="0"/>
    <s v="Activo"/>
    <s v="Muy pequeño"/>
    <s v="Unidad muy pequeña"/>
    <s v="No"/>
    <s v=""/>
    <s v=""/>
    <n v="1794760"/>
    <m/>
    <n v="1794760"/>
    <x v="0"/>
    <x v="0"/>
    <s v=""/>
    <s v=""/>
    <s v=""/>
    <s v=""/>
    <x v="0"/>
  </r>
  <r>
    <n v="11575"/>
    <x v="7"/>
    <n v="0.5"/>
    <s v="Si"/>
    <s v="No"/>
    <m/>
    <x v="0"/>
    <x v="0"/>
    <x v="0"/>
    <d v="2021-01-01T00:00:00"/>
    <n v="5"/>
    <x v="2"/>
    <d v="2021-01-01T00:00:00"/>
    <n v="5"/>
    <s v="5-10 años"/>
    <d v="2000-01-01T00:00:00"/>
    <n v="26"/>
    <x v="0"/>
    <x v="8"/>
    <m/>
    <n v="1"/>
    <m/>
    <n v="1"/>
    <m/>
    <n v="1"/>
    <m/>
    <m/>
    <m/>
    <m/>
    <m/>
    <m/>
    <m/>
    <m/>
    <m/>
    <m/>
    <m/>
    <m/>
    <m/>
    <m/>
    <m/>
    <m/>
    <m/>
    <m/>
    <m/>
    <m/>
    <m/>
    <m/>
    <m/>
    <m/>
    <m/>
    <m/>
    <m/>
    <m/>
    <m/>
    <m/>
    <m/>
    <m/>
    <m/>
    <m/>
    <m/>
    <m/>
    <m/>
    <m/>
    <m/>
    <m/>
    <m/>
    <m/>
    <m/>
    <m/>
    <n v="3"/>
    <x v="0"/>
    <s v="Activo"/>
    <s v="Muy pequeño"/>
    <s v="Unidad muy pequeña"/>
    <s v="No"/>
    <s v=""/>
    <s v=""/>
    <n v="1790276"/>
    <m/>
    <n v="1790276"/>
    <x v="0"/>
    <x v="0"/>
    <s v=""/>
    <s v=""/>
    <s v=""/>
    <s v=""/>
    <x v="0"/>
  </r>
  <r>
    <n v="11576"/>
    <x v="0"/>
    <n v="0.6"/>
    <s v="No"/>
    <s v="No"/>
    <m/>
    <x v="0"/>
    <x v="0"/>
    <x v="0"/>
    <d v="2020-06-30T00:00:00"/>
    <n v="6"/>
    <x v="2"/>
    <d v="2020-06-30T00:00:00"/>
    <n v="6"/>
    <s v="5-10 años"/>
    <d v="1995-01-01T00:00:00"/>
    <n v="31"/>
    <x v="0"/>
    <x v="4"/>
    <m/>
    <m/>
    <n v="1"/>
    <m/>
    <n v="1"/>
    <m/>
    <n v="1"/>
    <m/>
    <m/>
    <m/>
    <m/>
    <m/>
    <m/>
    <m/>
    <m/>
    <m/>
    <m/>
    <m/>
    <m/>
    <m/>
    <m/>
    <m/>
    <m/>
    <m/>
    <m/>
    <m/>
    <m/>
    <m/>
    <m/>
    <m/>
    <m/>
    <m/>
    <m/>
    <m/>
    <m/>
    <m/>
    <m/>
    <m/>
    <m/>
    <m/>
    <m/>
    <m/>
    <m/>
    <m/>
    <m/>
    <m/>
    <m/>
    <m/>
    <m/>
    <m/>
    <n v="3"/>
    <x v="0"/>
    <s v="Activo"/>
    <s v="Pequeño"/>
    <s v="Asesor de clientes empresariales"/>
    <s v="No"/>
    <s v=""/>
    <s v=""/>
    <n v="1099476"/>
    <m/>
    <n v="1099476"/>
    <x v="0"/>
    <x v="0"/>
    <s v=""/>
    <s v=""/>
    <s v=""/>
    <s v=""/>
    <x v="0"/>
  </r>
  <r>
    <n v="11577"/>
    <x v="9"/>
    <n v="0.7"/>
    <s v="Si"/>
    <s v="Si"/>
    <n v="0.4"/>
    <x v="0"/>
    <x v="1"/>
    <x v="3"/>
    <d v="2020-01-01T00:00:00"/>
    <n v="6"/>
    <x v="2"/>
    <d v="2020-01-01T00:00:00"/>
    <n v="6"/>
    <s v="5-10 años"/>
    <d v="1990-01-01T00:00:00"/>
    <n v="36"/>
    <x v="1"/>
    <x v="0"/>
    <n v="1"/>
    <n v="1"/>
    <n v="1"/>
    <n v="1"/>
    <n v="1"/>
    <n v="1"/>
    <n v="1"/>
    <m/>
    <m/>
    <m/>
    <m/>
    <m/>
    <m/>
    <m/>
    <m/>
    <m/>
    <m/>
    <m/>
    <m/>
    <m/>
    <m/>
    <m/>
    <m/>
    <m/>
    <m/>
    <m/>
    <m/>
    <m/>
    <m/>
    <m/>
    <m/>
    <m/>
    <m/>
    <m/>
    <m/>
    <m/>
    <m/>
    <m/>
    <m/>
    <m/>
    <m/>
    <m/>
    <m/>
    <m/>
    <m/>
    <m/>
    <m/>
    <m/>
    <m/>
    <m/>
    <n v="7"/>
    <x v="1"/>
    <s v="Activo"/>
    <s v="Mediano"/>
    <s v="Asesor de clientes empresariales"/>
    <s v="No"/>
    <n v="1497920"/>
    <s v="750k-5 mil"/>
    <n v="1265175"/>
    <m/>
    <n v="1265175"/>
    <x v="2"/>
    <x v="2"/>
    <n v="6"/>
    <n v="249653.33333333334"/>
    <n v="1.1839626929080957"/>
    <s v="1-5x"/>
    <x v="1"/>
  </r>
  <r>
    <n v="11578"/>
    <x v="0"/>
    <n v="0.8"/>
    <s v="No"/>
    <s v="Si"/>
    <n v="0.75"/>
    <x v="0"/>
    <x v="0"/>
    <x v="0"/>
    <d v="2019-06-30T00:00:00"/>
    <n v="7"/>
    <x v="2"/>
    <d v="2019-06-30T00:00:00"/>
    <n v="7"/>
    <s v="5-10 años"/>
    <d v="1985-01-01T00:00:00"/>
    <n v="41"/>
    <x v="1"/>
    <x v="0"/>
    <m/>
    <m/>
    <n v="1"/>
    <m/>
    <n v="1"/>
    <m/>
    <n v="1"/>
    <m/>
    <m/>
    <m/>
    <m/>
    <m/>
    <m/>
    <m/>
    <m/>
    <m/>
    <m/>
    <m/>
    <m/>
    <m/>
    <m/>
    <m/>
    <m/>
    <m/>
    <m/>
    <m/>
    <m/>
    <m/>
    <m/>
    <m/>
    <m/>
    <m/>
    <m/>
    <m/>
    <m/>
    <m/>
    <m/>
    <m/>
    <m/>
    <m/>
    <m/>
    <m/>
    <m/>
    <m/>
    <m/>
    <m/>
    <m/>
    <m/>
    <m/>
    <m/>
    <n v="3"/>
    <x v="0"/>
    <s v="Activo"/>
    <s v="Mediano"/>
    <s v="Asesor de clientes empresariales"/>
    <s v="No"/>
    <s v=""/>
    <s v=""/>
    <n v="1836301"/>
    <m/>
    <n v="1836301"/>
    <x v="0"/>
    <x v="0"/>
    <s v=""/>
    <s v=""/>
    <s v=""/>
    <s v=""/>
    <x v="0"/>
  </r>
  <r>
    <n v="11579"/>
    <x v="0"/>
    <n v="0.75"/>
    <s v="Si"/>
    <s v="No"/>
    <m/>
    <x v="0"/>
    <x v="2"/>
    <x v="2"/>
    <d v="2019-01-01T00:00:00"/>
    <n v="7"/>
    <x v="2"/>
    <d v="2019-01-01T00:00:00"/>
    <n v="7"/>
    <s v="5-10 años"/>
    <d v="1980-01-01T00:00:00"/>
    <n v="46"/>
    <x v="2"/>
    <x v="4"/>
    <n v="1"/>
    <n v="1"/>
    <n v="1"/>
    <n v="1"/>
    <n v="1"/>
    <m/>
    <m/>
    <m/>
    <m/>
    <m/>
    <m/>
    <m/>
    <m/>
    <m/>
    <m/>
    <m/>
    <m/>
    <m/>
    <m/>
    <m/>
    <m/>
    <m/>
    <m/>
    <m/>
    <m/>
    <m/>
    <m/>
    <m/>
    <m/>
    <m/>
    <m/>
    <m/>
    <m/>
    <m/>
    <m/>
    <m/>
    <m/>
    <m/>
    <m/>
    <m/>
    <m/>
    <m/>
    <m/>
    <m/>
    <m/>
    <m/>
    <m/>
    <m/>
    <m/>
    <m/>
    <n v="5"/>
    <x v="1"/>
    <s v="Activo"/>
    <s v="Muy pequeño"/>
    <s v="Unidad muy pequeña"/>
    <s v="No"/>
    <n v="2401448"/>
    <s v="750k-5 mil"/>
    <n v="1150396"/>
    <m/>
    <n v="1150396"/>
    <x v="1"/>
    <x v="2"/>
    <n v="1"/>
    <n v="2401448"/>
    <n v="2.0874968271795105"/>
    <s v="1-5x"/>
    <x v="1"/>
  </r>
  <r>
    <n v="11580"/>
    <x v="3"/>
    <n v="1"/>
    <s v="No"/>
    <s v="No"/>
    <m/>
    <x v="0"/>
    <x v="0"/>
    <x v="0"/>
    <d v="2018-06-30T00:00:00"/>
    <n v="8"/>
    <x v="2"/>
    <d v="2018-06-30T00:00:00"/>
    <n v="8"/>
    <s v="5-10 años"/>
    <d v="1975-01-01T00:00:00"/>
    <n v="51"/>
    <x v="2"/>
    <x v="4"/>
    <m/>
    <m/>
    <n v="1"/>
    <m/>
    <n v="1"/>
    <m/>
    <n v="1"/>
    <m/>
    <m/>
    <m/>
    <m/>
    <m/>
    <m/>
    <m/>
    <m/>
    <m/>
    <m/>
    <m/>
    <m/>
    <m/>
    <m/>
    <m/>
    <m/>
    <m/>
    <m/>
    <m/>
    <m/>
    <m/>
    <m/>
    <m/>
    <m/>
    <m/>
    <m/>
    <m/>
    <m/>
    <m/>
    <m/>
    <m/>
    <m/>
    <m/>
    <m/>
    <m/>
    <m/>
    <m/>
    <m/>
    <m/>
    <m/>
    <m/>
    <m/>
    <m/>
    <n v="3"/>
    <x v="0"/>
    <s v="Activo"/>
    <s v="Mediano"/>
    <s v="Asesor de clientes empresariales"/>
    <s v="No"/>
    <s v=""/>
    <s v=""/>
    <n v="846264"/>
    <m/>
    <n v="846264"/>
    <x v="0"/>
    <x v="0"/>
    <s v=""/>
    <s v=""/>
    <s v=""/>
    <s v=""/>
    <x v="0"/>
  </r>
  <r>
    <n v="11581"/>
    <x v="0"/>
    <n v="0"/>
    <s v="Si"/>
    <s v="Si"/>
    <n v="0.15"/>
    <x v="1"/>
    <x v="0"/>
    <x v="2"/>
    <d v="2018-01-01T00:00:00"/>
    <n v="8"/>
    <x v="2"/>
    <d v="2018-01-01T00:00:00"/>
    <n v="8"/>
    <s v="5-10 años"/>
    <d v="1970-01-01T00:00:00"/>
    <n v="56"/>
    <x v="3"/>
    <x v="4"/>
    <n v="1"/>
    <n v="1"/>
    <m/>
    <n v="1"/>
    <m/>
    <n v="1"/>
    <m/>
    <m/>
    <m/>
    <m/>
    <m/>
    <m/>
    <m/>
    <m/>
    <m/>
    <m/>
    <m/>
    <m/>
    <m/>
    <m/>
    <m/>
    <m/>
    <m/>
    <m/>
    <m/>
    <m/>
    <m/>
    <m/>
    <m/>
    <m/>
    <m/>
    <m/>
    <m/>
    <m/>
    <m/>
    <m/>
    <m/>
    <m/>
    <m/>
    <m/>
    <m/>
    <m/>
    <m/>
    <m/>
    <m/>
    <m/>
    <m/>
    <m/>
    <m/>
    <m/>
    <n v="4"/>
    <x v="1"/>
    <s v="Activo"/>
    <s v="Muy pequeño"/>
    <s v="Unidad muy pequeña"/>
    <s v="No"/>
    <n v="4911418"/>
    <s v="750k-5 mil"/>
    <n v="937744"/>
    <m/>
    <n v="937744"/>
    <x v="2"/>
    <x v="2"/>
    <n v="7"/>
    <n v="701631.14285714284"/>
    <n v="5.2374827244962381"/>
    <s v="5-10x"/>
    <x v="1"/>
  </r>
  <r>
    <n v="11582"/>
    <x v="0"/>
    <n v="0.4"/>
    <s v="No"/>
    <s v="Si"/>
    <n v="0.5"/>
    <x v="1"/>
    <x v="0"/>
    <x v="2"/>
    <d v="2017-06-30T00:00:00"/>
    <n v="9"/>
    <x v="2"/>
    <d v="2017-06-30T00:00:00"/>
    <n v="9"/>
    <s v="5-10 años"/>
    <d v="1965-01-01T00:00:00"/>
    <n v="61"/>
    <x v="3"/>
    <x v="4"/>
    <n v="1"/>
    <m/>
    <n v="1"/>
    <m/>
    <n v="1"/>
    <m/>
    <n v="1"/>
    <m/>
    <m/>
    <m/>
    <m/>
    <m/>
    <m/>
    <m/>
    <m/>
    <m/>
    <m/>
    <m/>
    <m/>
    <m/>
    <m/>
    <m/>
    <m/>
    <m/>
    <m/>
    <m/>
    <m/>
    <m/>
    <m/>
    <m/>
    <m/>
    <m/>
    <m/>
    <m/>
    <m/>
    <m/>
    <m/>
    <m/>
    <m/>
    <m/>
    <m/>
    <m/>
    <m/>
    <m/>
    <m/>
    <m/>
    <m/>
    <m/>
    <m/>
    <m/>
    <n v="4"/>
    <x v="1"/>
    <s v="Activo"/>
    <s v="Muy pequeño"/>
    <s v="Unidad muy pequeña"/>
    <s v="No"/>
    <n v="4783280"/>
    <s v="750k-5 mil"/>
    <n v="391548"/>
    <m/>
    <n v="391548"/>
    <x v="2"/>
    <x v="1"/>
    <n v="7"/>
    <n v="683325.71428571432"/>
    <n v="12.21633107562802"/>
    <s v="10-20x"/>
    <x v="1"/>
  </r>
  <r>
    <n v="11583"/>
    <x v="7"/>
    <n v="0.15"/>
    <s v="Si"/>
    <s v="No"/>
    <m/>
    <x v="1"/>
    <x v="0"/>
    <x v="3"/>
    <d v="2017-01-01T00:00:00"/>
    <n v="9"/>
    <x v="2"/>
    <d v="2017-01-01T00:00:00"/>
    <n v="9"/>
    <s v="5-10 años"/>
    <d v="2000-01-01T00:00:00"/>
    <n v="26"/>
    <x v="0"/>
    <x v="0"/>
    <m/>
    <n v="1"/>
    <n v="1"/>
    <n v="1"/>
    <n v="1"/>
    <n v="1"/>
    <n v="1"/>
    <m/>
    <m/>
    <m/>
    <m/>
    <m/>
    <m/>
    <m/>
    <m/>
    <m/>
    <m/>
    <m/>
    <m/>
    <m/>
    <m/>
    <m/>
    <m/>
    <m/>
    <m/>
    <m/>
    <m/>
    <m/>
    <m/>
    <m/>
    <m/>
    <m/>
    <m/>
    <m/>
    <m/>
    <m/>
    <m/>
    <m/>
    <m/>
    <m/>
    <m/>
    <m/>
    <m/>
    <m/>
    <m/>
    <m/>
    <m/>
    <m/>
    <m/>
    <m/>
    <n v="6"/>
    <x v="0"/>
    <s v="Activo"/>
    <s v="Muy pequeño"/>
    <s v="Unidad muy pequeña"/>
    <s v="No"/>
    <s v=""/>
    <s v=""/>
    <n v="1840538"/>
    <m/>
    <n v="1840538"/>
    <x v="0"/>
    <x v="0"/>
    <s v=""/>
    <s v=""/>
    <s v=""/>
    <s v=""/>
    <x v="0"/>
  </r>
  <r>
    <n v="11584"/>
    <x v="12"/>
    <n v="0.2"/>
    <s v="No"/>
    <s v="No"/>
    <m/>
    <x v="1"/>
    <x v="0"/>
    <x v="2"/>
    <d v="2016-06-30T00:00:00"/>
    <n v="10"/>
    <x v="3"/>
    <d v="2016-06-30T00:00:00"/>
    <n v="10"/>
    <s v="10-20 años"/>
    <d v="1995-01-01T00:00:00"/>
    <n v="31"/>
    <x v="0"/>
    <x v="10"/>
    <m/>
    <m/>
    <n v="1"/>
    <m/>
    <n v="1"/>
    <m/>
    <n v="1"/>
    <m/>
    <m/>
    <m/>
    <m/>
    <m/>
    <m/>
    <m/>
    <m/>
    <m/>
    <m/>
    <m/>
    <m/>
    <m/>
    <m/>
    <m/>
    <m/>
    <m/>
    <m/>
    <m/>
    <m/>
    <m/>
    <m/>
    <m/>
    <m/>
    <m/>
    <m/>
    <m/>
    <m/>
    <m/>
    <m/>
    <m/>
    <m/>
    <m/>
    <m/>
    <m/>
    <m/>
    <m/>
    <m/>
    <m/>
    <m/>
    <m/>
    <m/>
    <m/>
    <n v="3"/>
    <x v="0"/>
    <s v="Activo"/>
    <s v="Muy pequeño"/>
    <s v="Unidad muy pequeña"/>
    <s v="No"/>
    <s v=""/>
    <s v=""/>
    <n v="560612"/>
    <m/>
    <n v="560612"/>
    <x v="0"/>
    <x v="0"/>
    <s v=""/>
    <s v=""/>
    <s v=""/>
    <s v=""/>
    <x v="0"/>
  </r>
  <r>
    <n v="11585"/>
    <x v="3"/>
    <n v="0.3"/>
    <s v="Si"/>
    <s v="Si"/>
    <n v="0.15"/>
    <x v="1"/>
    <x v="0"/>
    <x v="2"/>
    <d v="2016-01-01T00:00:00"/>
    <n v="10"/>
    <x v="3"/>
    <d v="2016-01-01T00:00:00"/>
    <n v="10"/>
    <s v="10-20 años"/>
    <d v="1990-01-01T00:00:00"/>
    <n v="36"/>
    <x v="1"/>
    <x v="2"/>
    <n v="1"/>
    <n v="1"/>
    <n v="1"/>
    <n v="1"/>
    <n v="1"/>
    <m/>
    <m/>
    <m/>
    <m/>
    <m/>
    <m/>
    <m/>
    <m/>
    <m/>
    <m/>
    <m/>
    <m/>
    <m/>
    <m/>
    <m/>
    <m/>
    <m/>
    <m/>
    <m/>
    <m/>
    <m/>
    <m/>
    <m/>
    <m/>
    <m/>
    <m/>
    <m/>
    <m/>
    <m/>
    <m/>
    <m/>
    <m/>
    <m/>
    <m/>
    <m/>
    <m/>
    <m/>
    <m/>
    <m/>
    <m/>
    <m/>
    <m/>
    <m/>
    <m/>
    <m/>
    <n v="5"/>
    <x v="1"/>
    <s v="Activo"/>
    <s v="Muy pequeño"/>
    <s v="Unidad muy pequeña"/>
    <s v="No"/>
    <n v="4534208"/>
    <s v="750k-5 mil"/>
    <n v="155004"/>
    <m/>
    <n v="155004"/>
    <x v="2"/>
    <x v="2"/>
    <n v="4"/>
    <n v="1133552"/>
    <n v="29.252199943227271"/>
    <s v="20-50x"/>
    <x v="1"/>
  </r>
  <r>
    <n v="11586"/>
    <x v="7"/>
    <n v="0.4"/>
    <s v="No"/>
    <s v="Si"/>
    <n v="0.3"/>
    <x v="1"/>
    <x v="0"/>
    <x v="2"/>
    <d v="2015-06-30T00:00:00"/>
    <n v="11"/>
    <x v="3"/>
    <d v="2015-06-30T00:00:00"/>
    <n v="11"/>
    <s v="10-20 años"/>
    <d v="1985-01-01T00:00:00"/>
    <n v="41"/>
    <x v="1"/>
    <x v="4"/>
    <m/>
    <m/>
    <n v="1"/>
    <m/>
    <n v="1"/>
    <m/>
    <n v="1"/>
    <m/>
    <m/>
    <m/>
    <m/>
    <m/>
    <m/>
    <m/>
    <m/>
    <m/>
    <m/>
    <m/>
    <m/>
    <m/>
    <m/>
    <m/>
    <m/>
    <m/>
    <m/>
    <m/>
    <m/>
    <m/>
    <m/>
    <m/>
    <m/>
    <m/>
    <m/>
    <m/>
    <m/>
    <m/>
    <m/>
    <m/>
    <m/>
    <m/>
    <m/>
    <m/>
    <m/>
    <m/>
    <m/>
    <m/>
    <m/>
    <m/>
    <m/>
    <m/>
    <n v="3"/>
    <x v="0"/>
    <s v="Activo"/>
    <s v="Muy pequeño"/>
    <s v="Unidad muy pequeña"/>
    <s v="No"/>
    <s v=""/>
    <s v=""/>
    <n v="1192938"/>
    <m/>
    <n v="1192938"/>
    <x v="0"/>
    <x v="0"/>
    <s v=""/>
    <s v=""/>
    <s v=""/>
    <s v=""/>
    <x v="0"/>
  </r>
  <r>
    <n v="11587"/>
    <x v="0"/>
    <n v="0.5"/>
    <s v="Si"/>
    <s v="No"/>
    <m/>
    <x v="0"/>
    <x v="0"/>
    <x v="2"/>
    <d v="2015-01-01T00:00:00"/>
    <n v="11"/>
    <x v="3"/>
    <d v="2015-01-01T00:00:00"/>
    <n v="11"/>
    <s v="10-20 años"/>
    <d v="1980-01-01T00:00:00"/>
    <n v="46"/>
    <x v="2"/>
    <x v="3"/>
    <n v="1"/>
    <n v="1"/>
    <m/>
    <n v="1"/>
    <m/>
    <n v="1"/>
    <m/>
    <m/>
    <m/>
    <m/>
    <m/>
    <m/>
    <m/>
    <m/>
    <m/>
    <m/>
    <m/>
    <m/>
    <m/>
    <m/>
    <m/>
    <m/>
    <m/>
    <m/>
    <m/>
    <m/>
    <m/>
    <m/>
    <m/>
    <m/>
    <m/>
    <m/>
    <m/>
    <m/>
    <m/>
    <m/>
    <m/>
    <m/>
    <m/>
    <m/>
    <m/>
    <m/>
    <m/>
    <m/>
    <m/>
    <m/>
    <m/>
    <m/>
    <m/>
    <m/>
    <n v="4"/>
    <x v="1"/>
    <s v="Activo"/>
    <s v="Muy pequeño"/>
    <s v="Unidad muy pequeña"/>
    <s v="No"/>
    <n v="223336"/>
    <s v="100k-250k"/>
    <n v="187782"/>
    <m/>
    <n v="187782"/>
    <x v="1"/>
    <x v="2"/>
    <n v="9"/>
    <n v="24815.111111111109"/>
    <n v="1.1893365711303532"/>
    <s v="1-5x"/>
    <x v="1"/>
  </r>
  <r>
    <n v="11588"/>
    <x v="7"/>
    <n v="0.6"/>
    <s v="No"/>
    <s v="No"/>
    <m/>
    <x v="0"/>
    <x v="0"/>
    <x v="2"/>
    <d v="2014-01-01T00:00:00"/>
    <n v="12"/>
    <x v="3"/>
    <d v="2014-01-01T00:00:00"/>
    <n v="12"/>
    <s v="10-20 años"/>
    <d v="1975-01-01T00:00:00"/>
    <n v="51"/>
    <x v="2"/>
    <x v="0"/>
    <m/>
    <m/>
    <n v="1"/>
    <m/>
    <n v="1"/>
    <m/>
    <n v="1"/>
    <m/>
    <m/>
    <m/>
    <m/>
    <m/>
    <m/>
    <m/>
    <m/>
    <m/>
    <m/>
    <m/>
    <m/>
    <m/>
    <m/>
    <m/>
    <m/>
    <m/>
    <m/>
    <m/>
    <m/>
    <m/>
    <m/>
    <m/>
    <m/>
    <m/>
    <m/>
    <m/>
    <m/>
    <m/>
    <m/>
    <m/>
    <m/>
    <m/>
    <m/>
    <m/>
    <m/>
    <m/>
    <m/>
    <m/>
    <m/>
    <m/>
    <m/>
    <m/>
    <n v="3"/>
    <x v="0"/>
    <s v="Activo"/>
    <s v="Muy pequeño"/>
    <s v="Unidad muy pequeña"/>
    <s v="No"/>
    <s v=""/>
    <s v=""/>
    <n v="1692753"/>
    <m/>
    <n v="1692753"/>
    <x v="0"/>
    <x v="0"/>
    <s v=""/>
    <s v=""/>
    <s v=""/>
    <s v=""/>
    <x v="0"/>
  </r>
  <r>
    <n v="11589"/>
    <x v="0"/>
    <n v="0.7"/>
    <s v="Si"/>
    <s v="Si"/>
    <n v="0.4"/>
    <x v="0"/>
    <x v="0"/>
    <x v="2"/>
    <d v="2013-01-01T00:00:00"/>
    <n v="13"/>
    <x v="3"/>
    <d v="2013-01-01T00:00:00"/>
    <n v="13"/>
    <s v="10-20 años"/>
    <d v="1970-01-01T00:00:00"/>
    <n v="56"/>
    <x v="3"/>
    <x v="10"/>
    <m/>
    <n v="1"/>
    <n v="1"/>
    <n v="1"/>
    <n v="1"/>
    <n v="1"/>
    <n v="1"/>
    <m/>
    <m/>
    <m/>
    <m/>
    <m/>
    <m/>
    <m/>
    <m/>
    <m/>
    <m/>
    <m/>
    <m/>
    <m/>
    <m/>
    <m/>
    <m/>
    <m/>
    <m/>
    <m/>
    <m/>
    <m/>
    <m/>
    <m/>
    <m/>
    <m/>
    <m/>
    <m/>
    <m/>
    <m/>
    <m/>
    <m/>
    <m/>
    <m/>
    <m/>
    <m/>
    <m/>
    <m/>
    <m/>
    <m/>
    <m/>
    <m/>
    <m/>
    <m/>
    <n v="6"/>
    <x v="0"/>
    <s v="Activo"/>
    <s v="Muy pequeño"/>
    <s v="Sucursal en línea"/>
    <s v="No"/>
    <s v=""/>
    <s v=""/>
    <n v="631788"/>
    <m/>
    <n v="631788"/>
    <x v="0"/>
    <x v="0"/>
    <s v=""/>
    <s v=""/>
    <s v=""/>
    <s v=""/>
    <x v="0"/>
  </r>
  <r>
    <n v="11590"/>
    <x v="0"/>
    <n v="0.8"/>
    <s v="No"/>
    <s v="Si"/>
    <n v="0.75"/>
    <x v="0"/>
    <x v="0"/>
    <x v="2"/>
    <d v="2012-01-01T00:00:00"/>
    <n v="14"/>
    <x v="3"/>
    <d v="2012-01-01T00:00:00"/>
    <n v="14"/>
    <s v="10-20 años"/>
    <d v="1965-01-01T00:00:00"/>
    <n v="61"/>
    <x v="3"/>
    <x v="3"/>
    <m/>
    <m/>
    <n v="1"/>
    <m/>
    <n v="1"/>
    <m/>
    <n v="1"/>
    <m/>
    <m/>
    <m/>
    <m/>
    <m/>
    <m/>
    <m/>
    <m/>
    <m/>
    <m/>
    <m/>
    <m/>
    <m/>
    <m/>
    <m/>
    <m/>
    <m/>
    <m/>
    <m/>
    <m/>
    <m/>
    <m/>
    <m/>
    <m/>
    <m/>
    <m/>
    <m/>
    <m/>
    <m/>
    <m/>
    <m/>
    <m/>
    <m/>
    <m/>
    <m/>
    <m/>
    <m/>
    <m/>
    <m/>
    <m/>
    <m/>
    <m/>
    <m/>
    <n v="3"/>
    <x v="0"/>
    <s v="Activo"/>
    <s v="Muy pequeño"/>
    <s v="Unidad muy pequeña"/>
    <s v="No"/>
    <s v=""/>
    <s v=""/>
    <n v="670191"/>
    <m/>
    <n v="670191"/>
    <x v="0"/>
    <x v="0"/>
    <s v=""/>
    <s v=""/>
    <s v=""/>
    <s v=""/>
    <x v="0"/>
  </r>
  <r>
    <n v="11591"/>
    <x v="0"/>
    <n v="0.75"/>
    <s v="Si"/>
    <s v="No"/>
    <m/>
    <x v="0"/>
    <x v="0"/>
    <x v="2"/>
    <d v="2011-01-01T00:00:00"/>
    <n v="15"/>
    <x v="3"/>
    <d v="2011-01-01T00:00:00"/>
    <n v="15"/>
    <s v="10-20 años"/>
    <d v="2000-01-01T00:00:00"/>
    <n v="26"/>
    <x v="0"/>
    <x v="3"/>
    <m/>
    <n v="1"/>
    <n v="1"/>
    <n v="1"/>
    <n v="1"/>
    <m/>
    <m/>
    <m/>
    <m/>
    <m/>
    <m/>
    <m/>
    <m/>
    <m/>
    <m/>
    <m/>
    <m/>
    <m/>
    <m/>
    <m/>
    <m/>
    <m/>
    <m/>
    <m/>
    <m/>
    <m/>
    <m/>
    <m/>
    <m/>
    <m/>
    <m/>
    <m/>
    <m/>
    <m/>
    <m/>
    <m/>
    <m/>
    <m/>
    <m/>
    <m/>
    <m/>
    <m/>
    <m/>
    <m/>
    <m/>
    <m/>
    <m/>
    <m/>
    <m/>
    <m/>
    <n v="4"/>
    <x v="0"/>
    <s v="Activo"/>
    <s v="Muy pequeño"/>
    <s v="Unidad muy pequeña"/>
    <s v="No"/>
    <s v=""/>
    <s v=""/>
    <n v="896028"/>
    <m/>
    <n v="896028"/>
    <x v="0"/>
    <x v="0"/>
    <s v=""/>
    <s v=""/>
    <s v=""/>
    <s v=""/>
    <x v="0"/>
  </r>
  <r>
    <n v="11592"/>
    <x v="7"/>
    <n v="1"/>
    <s v="No"/>
    <s v="No"/>
    <m/>
    <x v="0"/>
    <x v="0"/>
    <x v="0"/>
    <d v="2010-01-01T00:00:00"/>
    <n v="16"/>
    <x v="3"/>
    <d v="2010-01-01T00:00:00"/>
    <n v="16"/>
    <s v="10-20 años"/>
    <d v="1995-01-01T00:00:00"/>
    <n v="31"/>
    <x v="0"/>
    <x v="7"/>
    <m/>
    <m/>
    <n v="1"/>
    <m/>
    <n v="1"/>
    <m/>
    <n v="1"/>
    <m/>
    <m/>
    <m/>
    <m/>
    <m/>
    <m/>
    <m/>
    <m/>
    <m/>
    <m/>
    <m/>
    <m/>
    <m/>
    <m/>
    <m/>
    <m/>
    <m/>
    <m/>
    <m/>
    <m/>
    <m/>
    <m/>
    <m/>
    <m/>
    <m/>
    <m/>
    <m/>
    <m/>
    <m/>
    <m/>
    <m/>
    <m/>
    <m/>
    <m/>
    <m/>
    <m/>
    <m/>
    <m/>
    <m/>
    <m/>
    <m/>
    <m/>
    <m/>
    <n v="3"/>
    <x v="0"/>
    <s v="Activo"/>
    <s v="Pequeño"/>
    <s v="Asesor de clientes empresariales"/>
    <s v="No"/>
    <s v=""/>
    <s v=""/>
    <n v="307662"/>
    <m/>
    <n v="307662"/>
    <x v="0"/>
    <x v="0"/>
    <s v=""/>
    <s v=""/>
    <s v=""/>
    <s v=""/>
    <x v="0"/>
  </r>
  <r>
    <n v="11593"/>
    <x v="0"/>
    <n v="0"/>
    <s v="Si"/>
    <s v="Si"/>
    <n v="0.15"/>
    <x v="1"/>
    <x v="0"/>
    <x v="0"/>
    <d v="2009-01-01T00:00:00"/>
    <n v="17"/>
    <x v="3"/>
    <d v="2009-01-01T00:00:00"/>
    <n v="17"/>
    <s v="10-20 años"/>
    <d v="1990-01-01T00:00:00"/>
    <n v="36"/>
    <x v="1"/>
    <x v="4"/>
    <m/>
    <n v="1"/>
    <m/>
    <n v="1"/>
    <m/>
    <n v="1"/>
    <m/>
    <m/>
    <m/>
    <m/>
    <m/>
    <m/>
    <m/>
    <m/>
    <m/>
    <m/>
    <m/>
    <m/>
    <m/>
    <m/>
    <m/>
    <m/>
    <m/>
    <m/>
    <m/>
    <m/>
    <m/>
    <m/>
    <m/>
    <m/>
    <m/>
    <m/>
    <m/>
    <m/>
    <m/>
    <m/>
    <m/>
    <m/>
    <m/>
    <m/>
    <m/>
    <m/>
    <m/>
    <m/>
    <m/>
    <m/>
    <m/>
    <m/>
    <m/>
    <m/>
    <n v="3"/>
    <x v="0"/>
    <s v="Activo"/>
    <s v="Mediano"/>
    <s v="Asesor de clientes empresariales"/>
    <s v="No"/>
    <s v=""/>
    <s v=""/>
    <n v="278221"/>
    <m/>
    <n v="278221"/>
    <x v="0"/>
    <x v="0"/>
    <s v=""/>
    <s v=""/>
    <s v=""/>
    <s v=""/>
    <x v="0"/>
  </r>
  <r>
    <n v="11594"/>
    <x v="7"/>
    <n v="0.4"/>
    <s v="No"/>
    <s v="Si"/>
    <n v="0.5"/>
    <x v="1"/>
    <x v="0"/>
    <x v="2"/>
    <d v="2008-01-01T00:00:00"/>
    <n v="18"/>
    <x v="3"/>
    <d v="2008-01-01T00:00:00"/>
    <n v="18"/>
    <s v="10-20 años"/>
    <d v="1985-01-01T00:00:00"/>
    <n v="41"/>
    <x v="1"/>
    <x v="7"/>
    <n v="1"/>
    <m/>
    <n v="1"/>
    <m/>
    <n v="1"/>
    <m/>
    <n v="1"/>
    <m/>
    <m/>
    <m/>
    <m/>
    <m/>
    <m/>
    <m/>
    <m/>
    <m/>
    <m/>
    <m/>
    <m/>
    <m/>
    <m/>
    <m/>
    <m/>
    <m/>
    <m/>
    <m/>
    <m/>
    <m/>
    <m/>
    <m/>
    <m/>
    <m/>
    <m/>
    <m/>
    <m/>
    <m/>
    <m/>
    <m/>
    <m/>
    <m/>
    <m/>
    <m/>
    <m/>
    <m/>
    <m/>
    <m/>
    <m/>
    <m/>
    <m/>
    <m/>
    <n v="4"/>
    <x v="1"/>
    <s v="Activo"/>
    <s v="Muy pequeño"/>
    <s v="Unidad muy pequeña"/>
    <s v="No"/>
    <n v="3322457"/>
    <s v="750k-5 mil"/>
    <n v="620557"/>
    <m/>
    <n v="620557"/>
    <x v="2"/>
    <x v="1"/>
    <n v="7"/>
    <n v="474636.71428571426"/>
    <n v="5.3539916558833438"/>
    <s v="5-10x"/>
    <x v="1"/>
  </r>
  <r>
    <n v="11595"/>
    <x v="0"/>
    <n v="0.15"/>
    <s v="Si"/>
    <s v="No"/>
    <m/>
    <x v="1"/>
    <x v="1"/>
    <x v="3"/>
    <d v="2007-01-01T00:00:00"/>
    <n v="19"/>
    <x v="3"/>
    <d v="2007-01-01T00:00:00"/>
    <n v="19"/>
    <s v="10-20 años"/>
    <d v="1980-01-01T00:00:00"/>
    <n v="46"/>
    <x v="2"/>
    <x v="5"/>
    <m/>
    <n v="1"/>
    <n v="1"/>
    <n v="1"/>
    <n v="1"/>
    <n v="1"/>
    <n v="1"/>
    <m/>
    <m/>
    <m/>
    <m/>
    <m/>
    <m/>
    <m/>
    <m/>
    <m/>
    <m/>
    <m/>
    <m/>
    <m/>
    <m/>
    <m/>
    <m/>
    <m/>
    <m/>
    <m/>
    <m/>
    <m/>
    <m/>
    <m/>
    <m/>
    <m/>
    <m/>
    <m/>
    <m/>
    <m/>
    <m/>
    <m/>
    <m/>
    <m/>
    <m/>
    <m/>
    <m/>
    <m/>
    <m/>
    <m/>
    <m/>
    <m/>
    <m/>
    <m/>
    <n v="6"/>
    <x v="0"/>
    <s v="Activo"/>
    <s v="Mediano"/>
    <s v="Asesor de clientes empresariales"/>
    <s v="No"/>
    <s v=""/>
    <s v=""/>
    <n v="870800"/>
    <m/>
    <n v="870800"/>
    <x v="0"/>
    <x v="0"/>
    <s v=""/>
    <s v=""/>
    <s v=""/>
    <s v=""/>
    <x v="0"/>
  </r>
  <r>
    <n v="11596"/>
    <x v="0"/>
    <n v="0.2"/>
    <s v="No"/>
    <s v="No"/>
    <m/>
    <x v="1"/>
    <x v="0"/>
    <x v="2"/>
    <d v="2006-01-01T00:00:00"/>
    <n v="20"/>
    <x v="4"/>
    <d v="2006-01-01T00:00:00"/>
    <n v="20"/>
    <s v="&gt;20 años"/>
    <d v="1975-01-01T00:00:00"/>
    <n v="51"/>
    <x v="2"/>
    <x v="2"/>
    <m/>
    <m/>
    <n v="1"/>
    <m/>
    <n v="1"/>
    <m/>
    <n v="1"/>
    <m/>
    <m/>
    <m/>
    <m/>
    <m/>
    <m/>
    <m/>
    <m/>
    <m/>
    <m/>
    <m/>
    <m/>
    <m/>
    <m/>
    <m/>
    <m/>
    <m/>
    <m/>
    <m/>
    <m/>
    <m/>
    <m/>
    <m/>
    <m/>
    <m/>
    <m/>
    <m/>
    <m/>
    <m/>
    <m/>
    <m/>
    <m/>
    <m/>
    <m/>
    <m/>
    <m/>
    <m/>
    <m/>
    <m/>
    <m/>
    <m/>
    <m/>
    <m/>
    <n v="3"/>
    <x v="0"/>
    <s v="Activo"/>
    <s v="Muy pequeño"/>
    <s v="Unidad muy pequeña"/>
    <s v="No"/>
    <s v=""/>
    <s v=""/>
    <n v="58890"/>
    <m/>
    <n v="58890"/>
    <x v="0"/>
    <x v="0"/>
    <s v=""/>
    <s v=""/>
    <s v=""/>
    <s v=""/>
    <x v="0"/>
  </r>
  <r>
    <n v="11597"/>
    <x v="0"/>
    <n v="0.3"/>
    <s v="Si"/>
    <s v="Si"/>
    <n v="0.15"/>
    <x v="1"/>
    <x v="0"/>
    <x v="0"/>
    <d v="2005-01-01T00:00:00"/>
    <n v="21"/>
    <x v="4"/>
    <d v="2005-01-01T00:00:00"/>
    <n v="21"/>
    <s v="&gt;20 años"/>
    <d v="1970-01-01T00:00:00"/>
    <n v="56"/>
    <x v="3"/>
    <x v="0"/>
    <m/>
    <n v="1"/>
    <n v="1"/>
    <n v="1"/>
    <n v="1"/>
    <m/>
    <m/>
    <m/>
    <m/>
    <m/>
    <m/>
    <m/>
    <m/>
    <m/>
    <m/>
    <m/>
    <m/>
    <m/>
    <m/>
    <m/>
    <m/>
    <m/>
    <m/>
    <m/>
    <m/>
    <m/>
    <m/>
    <m/>
    <m/>
    <m/>
    <m/>
    <m/>
    <m/>
    <m/>
    <m/>
    <m/>
    <m/>
    <m/>
    <m/>
    <m/>
    <m/>
    <m/>
    <m/>
    <m/>
    <m/>
    <m/>
    <m/>
    <m/>
    <m/>
    <m/>
    <n v="4"/>
    <x v="0"/>
    <s v="Activo"/>
    <s v="Mediano"/>
    <s v="Asesor de clientes empresariales"/>
    <s v="No"/>
    <s v=""/>
    <s v=""/>
    <n v="1468702"/>
    <m/>
    <n v="1468702"/>
    <x v="0"/>
    <x v="0"/>
    <s v=""/>
    <s v=""/>
    <s v=""/>
    <s v=""/>
    <x v="0"/>
  </r>
  <r>
    <n v="11598"/>
    <x v="0"/>
    <n v="0.4"/>
    <s v="No"/>
    <s v="Si"/>
    <n v="0.3"/>
    <x v="1"/>
    <x v="0"/>
    <x v="0"/>
    <d v="2004-01-01T00:00:00"/>
    <n v="22"/>
    <x v="4"/>
    <d v="2004-01-01T00:00:00"/>
    <n v="22"/>
    <s v="&gt;20 años"/>
    <d v="1965-01-01T00:00:00"/>
    <n v="61"/>
    <x v="3"/>
    <x v="0"/>
    <m/>
    <m/>
    <n v="1"/>
    <m/>
    <n v="1"/>
    <m/>
    <n v="1"/>
    <m/>
    <m/>
    <m/>
    <m/>
    <m/>
    <m/>
    <m/>
    <m/>
    <m/>
    <m/>
    <m/>
    <m/>
    <m/>
    <m/>
    <m/>
    <m/>
    <m/>
    <m/>
    <m/>
    <m/>
    <m/>
    <m/>
    <m/>
    <m/>
    <m/>
    <m/>
    <m/>
    <m/>
    <m/>
    <m/>
    <m/>
    <m/>
    <m/>
    <m/>
    <m/>
    <m/>
    <m/>
    <m/>
    <m/>
    <m/>
    <m/>
    <m/>
    <m/>
    <n v="3"/>
    <x v="0"/>
    <s v="Activo"/>
    <s v="Pequeño"/>
    <s v="Asesor de clientes empresariales"/>
    <s v="No"/>
    <s v=""/>
    <s v=""/>
    <n v="1485879"/>
    <m/>
    <n v="1485879"/>
    <x v="0"/>
    <x v="0"/>
    <s v=""/>
    <s v=""/>
    <s v=""/>
    <s v=""/>
    <x v="0"/>
  </r>
  <r>
    <n v="11599"/>
    <x v="21"/>
    <n v="0.5"/>
    <s v="Si"/>
    <s v="No"/>
    <m/>
    <x v="0"/>
    <x v="2"/>
    <x v="1"/>
    <d v="2003-01-01T00:00:00"/>
    <n v="23"/>
    <x v="4"/>
    <d v="2003-01-01T00:00:00"/>
    <n v="23"/>
    <s v="&gt;20 años"/>
    <d v="2000-01-01T00:00:00"/>
    <n v="26"/>
    <x v="0"/>
    <x v="0"/>
    <n v="1"/>
    <n v="1"/>
    <m/>
    <n v="1"/>
    <m/>
    <n v="1"/>
    <m/>
    <m/>
    <m/>
    <m/>
    <m/>
    <m/>
    <m/>
    <m/>
    <m/>
    <m/>
    <m/>
    <m/>
    <m/>
    <m/>
    <m/>
    <m/>
    <m/>
    <m/>
    <m/>
    <m/>
    <m/>
    <m/>
    <m/>
    <m/>
    <m/>
    <m/>
    <m/>
    <m/>
    <m/>
    <m/>
    <m/>
    <m/>
    <m/>
    <m/>
    <m/>
    <m/>
    <m/>
    <m/>
    <m/>
    <m/>
    <m/>
    <m/>
    <m/>
    <m/>
    <n v="4"/>
    <x v="1"/>
    <s v="Activo"/>
    <s v="Pequeño"/>
    <s v="Asesor de clientes empresariales"/>
    <s v="No"/>
    <n v="1751124"/>
    <s v="750k-5 mil"/>
    <n v="825095"/>
    <m/>
    <n v="825095"/>
    <x v="1"/>
    <x v="2"/>
    <n v="5"/>
    <n v="350224.8"/>
    <n v="2.1223301559214391"/>
    <s v="1-5x"/>
    <x v="1"/>
  </r>
  <r>
    <n v="11600"/>
    <x v="6"/>
    <n v="0.6"/>
    <s v="No"/>
    <s v="No"/>
    <m/>
    <x v="0"/>
    <x v="2"/>
    <x v="3"/>
    <d v="2002-01-01T00:00:00"/>
    <n v="24"/>
    <x v="4"/>
    <d v="2002-01-01T00:00:00"/>
    <n v="24"/>
    <s v="&gt;20 años"/>
    <d v="1995-01-01T00:00:00"/>
    <n v="31"/>
    <x v="0"/>
    <x v="0"/>
    <n v="1"/>
    <m/>
    <n v="1"/>
    <m/>
    <n v="1"/>
    <m/>
    <n v="1"/>
    <m/>
    <m/>
    <m/>
    <m/>
    <m/>
    <m/>
    <m/>
    <m/>
    <m/>
    <m/>
    <m/>
    <m/>
    <m/>
    <m/>
    <m/>
    <m/>
    <m/>
    <m/>
    <m/>
    <m/>
    <m/>
    <m/>
    <m/>
    <m/>
    <m/>
    <m/>
    <m/>
    <m/>
    <m/>
    <m/>
    <m/>
    <m/>
    <m/>
    <m/>
    <m/>
    <m/>
    <m/>
    <m/>
    <m/>
    <m/>
    <m/>
    <m/>
    <m/>
    <n v="4"/>
    <x v="1"/>
    <s v="Activo"/>
    <s v="Pequeño"/>
    <s v="PQMU"/>
    <s v="No"/>
    <n v="3743119"/>
    <s v="750k-5 mil"/>
    <n v="1114564"/>
    <m/>
    <n v="1114564"/>
    <x v="1"/>
    <x v="1"/>
    <n v="1"/>
    <n v="3743119"/>
    <n v="3.3583706274381733"/>
    <s v="1-5x"/>
    <x v="4"/>
  </r>
  <r>
    <n v="11601"/>
    <x v="0"/>
    <n v="0.7"/>
    <s v="Si"/>
    <s v="Si"/>
    <n v="0.4"/>
    <x v="0"/>
    <x v="2"/>
    <x v="2"/>
    <d v="2001-01-01T00:00:00"/>
    <n v="25"/>
    <x v="4"/>
    <d v="2001-01-01T00:00:00"/>
    <n v="25"/>
    <s v="&gt;20 años"/>
    <d v="1990-01-01T00:00:00"/>
    <n v="36"/>
    <x v="1"/>
    <x v="0"/>
    <n v="1"/>
    <n v="1"/>
    <n v="1"/>
    <n v="1"/>
    <n v="1"/>
    <n v="1"/>
    <n v="1"/>
    <m/>
    <m/>
    <m/>
    <m/>
    <m/>
    <m/>
    <m/>
    <m/>
    <m/>
    <m/>
    <m/>
    <m/>
    <m/>
    <m/>
    <m/>
    <m/>
    <m/>
    <m/>
    <m/>
    <m/>
    <m/>
    <m/>
    <m/>
    <m/>
    <m/>
    <m/>
    <m/>
    <m/>
    <m/>
    <m/>
    <m/>
    <m/>
    <m/>
    <m/>
    <m/>
    <m/>
    <m/>
    <m/>
    <m/>
    <m/>
    <m/>
    <m/>
    <m/>
    <n v="7"/>
    <x v="1"/>
    <s v="Activo"/>
    <s v="Muy pequeño"/>
    <s v="Unidad muy pequeña"/>
    <s v="No"/>
    <n v="4033642"/>
    <s v="750k-5 mil"/>
    <n v="364481"/>
    <m/>
    <n v="364481"/>
    <x v="2"/>
    <x v="2"/>
    <n v="3"/>
    <n v="1344547.3333333333"/>
    <n v="11.066810066917068"/>
    <s v="10-20x"/>
    <x v="1"/>
  </r>
  <r>
    <n v="11602"/>
    <x v="0"/>
    <n v="0.8"/>
    <s v="No"/>
    <s v="Si"/>
    <n v="0.75"/>
    <x v="0"/>
    <x v="0"/>
    <x v="0"/>
    <d v="2000-01-01T00:00:00"/>
    <n v="26"/>
    <x v="4"/>
    <d v="2000-01-01T00:00:00"/>
    <n v="26"/>
    <s v="&gt;20 años"/>
    <d v="1985-01-01T00:00:00"/>
    <n v="41"/>
    <x v="1"/>
    <x v="5"/>
    <m/>
    <m/>
    <n v="1"/>
    <m/>
    <n v="1"/>
    <m/>
    <n v="1"/>
    <m/>
    <m/>
    <m/>
    <m/>
    <m/>
    <m/>
    <m/>
    <m/>
    <m/>
    <m/>
    <m/>
    <m/>
    <m/>
    <m/>
    <m/>
    <m/>
    <m/>
    <m/>
    <m/>
    <m/>
    <m/>
    <m/>
    <m/>
    <m/>
    <m/>
    <m/>
    <m/>
    <m/>
    <m/>
    <m/>
    <m/>
    <m/>
    <m/>
    <m/>
    <m/>
    <m/>
    <m/>
    <m/>
    <m/>
    <m/>
    <m/>
    <m/>
    <m/>
    <n v="3"/>
    <x v="0"/>
    <s v="Activo"/>
    <s v="Mediano"/>
    <s v="Asesor de clientes empresariales"/>
    <s v="No"/>
    <s v=""/>
    <s v=""/>
    <n v="638805"/>
    <m/>
    <n v="638805"/>
    <x v="0"/>
    <x v="0"/>
    <s v=""/>
    <s v=""/>
    <s v=""/>
    <s v=""/>
    <x v="0"/>
  </r>
  <r>
    <n v="11603"/>
    <x v="0"/>
    <n v="0.75"/>
    <s v="Si"/>
    <s v="No"/>
    <m/>
    <x v="0"/>
    <x v="0"/>
    <x v="0"/>
    <d v="1999-01-01T00:00:00"/>
    <n v="27"/>
    <x v="4"/>
    <d v="1999-01-01T00:00:00"/>
    <n v="27"/>
    <s v="&gt;20 años"/>
    <d v="1980-01-01T00:00:00"/>
    <n v="46"/>
    <x v="2"/>
    <x v="4"/>
    <m/>
    <n v="1"/>
    <n v="1"/>
    <n v="1"/>
    <n v="1"/>
    <m/>
    <m/>
    <m/>
    <m/>
    <m/>
    <m/>
    <m/>
    <m/>
    <m/>
    <m/>
    <m/>
    <m/>
    <m/>
    <m/>
    <m/>
    <m/>
    <m/>
    <m/>
    <m/>
    <m/>
    <m/>
    <m/>
    <m/>
    <m/>
    <m/>
    <m/>
    <m/>
    <m/>
    <m/>
    <m/>
    <m/>
    <m/>
    <m/>
    <m/>
    <m/>
    <m/>
    <m/>
    <m/>
    <m/>
    <m/>
    <m/>
    <m/>
    <m/>
    <m/>
    <m/>
    <n v="4"/>
    <x v="0"/>
    <s v="Activo"/>
    <s v="Mediano"/>
    <s v="Asesor de clientes empresariales"/>
    <s v="No"/>
    <s v=""/>
    <s v=""/>
    <n v="973567"/>
    <m/>
    <n v="973567"/>
    <x v="0"/>
    <x v="0"/>
    <s v=""/>
    <s v=""/>
    <s v=""/>
    <s v=""/>
    <x v="0"/>
  </r>
  <r>
    <n v="11604"/>
    <x v="0"/>
    <n v="1"/>
    <s v="No"/>
    <s v="No"/>
    <m/>
    <x v="0"/>
    <x v="0"/>
    <x v="3"/>
    <d v="2025-01-01T00:00:00"/>
    <n v="1"/>
    <x v="0"/>
    <d v="2025-01-01T00:00:00"/>
    <n v="1"/>
    <s v="1-3 años"/>
    <d v="1975-01-01T00:00:00"/>
    <n v="51"/>
    <x v="2"/>
    <x v="0"/>
    <m/>
    <m/>
    <n v="1"/>
    <m/>
    <n v="1"/>
    <m/>
    <n v="1"/>
    <m/>
    <m/>
    <m/>
    <m/>
    <m/>
    <m/>
    <m/>
    <m/>
    <m/>
    <m/>
    <m/>
    <m/>
    <m/>
    <m/>
    <m/>
    <m/>
    <m/>
    <m/>
    <m/>
    <m/>
    <m/>
    <m/>
    <m/>
    <m/>
    <m/>
    <m/>
    <m/>
    <m/>
    <m/>
    <m/>
    <m/>
    <m/>
    <m/>
    <m/>
    <m/>
    <m/>
    <m/>
    <m/>
    <m/>
    <m/>
    <m/>
    <m/>
    <m/>
    <n v="3"/>
    <x v="0"/>
    <s v="Activo"/>
    <s v="Muy pequeño"/>
    <s v="Unidad muy pequeña"/>
    <s v="No"/>
    <s v=""/>
    <s v=""/>
    <n v="1627051"/>
    <m/>
    <n v="1627051"/>
    <x v="0"/>
    <x v="0"/>
    <s v=""/>
    <s v=""/>
    <s v=""/>
    <s v=""/>
    <x v="0"/>
  </r>
  <r>
    <n v="11605"/>
    <x v="0"/>
    <n v="0"/>
    <s v="Si"/>
    <s v="Si"/>
    <n v="0.15"/>
    <x v="1"/>
    <x v="0"/>
    <x v="2"/>
    <d v="2025-01-01T00:00:00"/>
    <n v="1"/>
    <x v="0"/>
    <d v="2025-01-01T00:00:00"/>
    <n v="1"/>
    <s v="1-3 años"/>
    <d v="1970-01-01T00:00:00"/>
    <n v="56"/>
    <x v="3"/>
    <x v="0"/>
    <m/>
    <n v="1"/>
    <m/>
    <n v="1"/>
    <m/>
    <n v="1"/>
    <m/>
    <m/>
    <m/>
    <m/>
    <m/>
    <m/>
    <m/>
    <m/>
    <m/>
    <m/>
    <m/>
    <m/>
    <m/>
    <m/>
    <m/>
    <m/>
    <m/>
    <m/>
    <m/>
    <m/>
    <m/>
    <m/>
    <m/>
    <m/>
    <m/>
    <m/>
    <m/>
    <m/>
    <m/>
    <m/>
    <m/>
    <m/>
    <m/>
    <m/>
    <m/>
    <m/>
    <m/>
    <m/>
    <m/>
    <m/>
    <m/>
    <m/>
    <m/>
    <m/>
    <n v="3"/>
    <x v="0"/>
    <s v="Activo"/>
    <s v="Muy pequeño"/>
    <s v="Unidad muy pequeña"/>
    <s v="No"/>
    <s v=""/>
    <s v=""/>
    <n v="1201348"/>
    <m/>
    <n v="1201348"/>
    <x v="0"/>
    <x v="0"/>
    <s v=""/>
    <s v=""/>
    <s v=""/>
    <s v=""/>
    <x v="0"/>
  </r>
  <r>
    <n v="11606"/>
    <x v="0"/>
    <n v="0.4"/>
    <s v="No"/>
    <s v="Si"/>
    <n v="0.5"/>
    <x v="1"/>
    <x v="0"/>
    <x v="0"/>
    <d v="2024-06-30T00:00:00"/>
    <n v="2"/>
    <x v="0"/>
    <d v="2024-06-30T00:00:00"/>
    <n v="2"/>
    <s v="1-3 años"/>
    <d v="1965-01-01T00:00:00"/>
    <n v="61"/>
    <x v="3"/>
    <x v="8"/>
    <n v="1"/>
    <m/>
    <n v="1"/>
    <m/>
    <n v="1"/>
    <m/>
    <n v="1"/>
    <m/>
    <m/>
    <m/>
    <m/>
    <m/>
    <m/>
    <m/>
    <m/>
    <m/>
    <m/>
    <m/>
    <m/>
    <m/>
    <m/>
    <m/>
    <m/>
    <m/>
    <m/>
    <m/>
    <m/>
    <m/>
    <m/>
    <m/>
    <m/>
    <m/>
    <m/>
    <m/>
    <m/>
    <m/>
    <m/>
    <m/>
    <m/>
    <m/>
    <m/>
    <m/>
    <m/>
    <m/>
    <m/>
    <m/>
    <m/>
    <m/>
    <m/>
    <m/>
    <n v="4"/>
    <x v="1"/>
    <s v="Activo"/>
    <s v="Muy pequeño"/>
    <s v="Unidad muy pequeña"/>
    <s v="No"/>
    <n v="2713302"/>
    <s v="750k-5 mil"/>
    <n v="1954055"/>
    <m/>
    <n v="1954055"/>
    <x v="2"/>
    <x v="1"/>
    <n v="3"/>
    <n v="904434"/>
    <n v="1.3885494522927964"/>
    <s v="1-5x"/>
    <x v="1"/>
  </r>
  <r>
    <n v="11607"/>
    <x v="0"/>
    <n v="0.15"/>
    <s v="Si"/>
    <s v="No"/>
    <m/>
    <x v="1"/>
    <x v="0"/>
    <x v="0"/>
    <d v="2024-01-01T00:00:00"/>
    <n v="2"/>
    <x v="0"/>
    <d v="2024-01-01T00:00:00"/>
    <n v="2"/>
    <s v="1-3 años"/>
    <d v="2000-01-01T00:00:00"/>
    <n v="26"/>
    <x v="0"/>
    <x v="17"/>
    <m/>
    <n v="1"/>
    <n v="1"/>
    <n v="1"/>
    <n v="1"/>
    <n v="1"/>
    <n v="1"/>
    <m/>
    <m/>
    <m/>
    <m/>
    <m/>
    <m/>
    <m/>
    <m/>
    <m/>
    <m/>
    <m/>
    <m/>
    <m/>
    <m/>
    <m/>
    <m/>
    <m/>
    <m/>
    <m/>
    <m/>
    <m/>
    <m/>
    <m/>
    <m/>
    <m/>
    <m/>
    <m/>
    <m/>
    <m/>
    <m/>
    <m/>
    <m/>
    <m/>
    <m/>
    <m/>
    <m/>
    <m/>
    <m/>
    <m/>
    <m/>
    <m/>
    <m/>
    <m/>
    <n v="6"/>
    <x v="0"/>
    <s v="Activo"/>
    <s v="Pequeño"/>
    <s v="Asesor de clientes empresariales"/>
    <s v="No"/>
    <s v=""/>
    <s v=""/>
    <n v="1667610"/>
    <m/>
    <n v="1667610"/>
    <x v="0"/>
    <x v="0"/>
    <s v=""/>
    <s v=""/>
    <s v=""/>
    <s v=""/>
    <x v="0"/>
  </r>
  <r>
    <n v="11608"/>
    <x v="0"/>
    <n v="0.2"/>
    <s v="No"/>
    <s v="No"/>
    <m/>
    <x v="1"/>
    <x v="0"/>
    <x v="0"/>
    <d v="2023-06-30T00:00:00"/>
    <n v="3"/>
    <x v="1"/>
    <d v="2023-06-30T00:00:00"/>
    <n v="3"/>
    <s v="3-5 años"/>
    <d v="1995-01-01T00:00:00"/>
    <n v="31"/>
    <x v="0"/>
    <x v="0"/>
    <m/>
    <m/>
    <n v="1"/>
    <m/>
    <n v="1"/>
    <m/>
    <n v="1"/>
    <m/>
    <m/>
    <m/>
    <m/>
    <m/>
    <m/>
    <m/>
    <m/>
    <m/>
    <m/>
    <m/>
    <m/>
    <m/>
    <m/>
    <m/>
    <m/>
    <m/>
    <m/>
    <m/>
    <m/>
    <m/>
    <m/>
    <m/>
    <m/>
    <m/>
    <m/>
    <m/>
    <m/>
    <m/>
    <m/>
    <m/>
    <m/>
    <m/>
    <m/>
    <m/>
    <m/>
    <m/>
    <m/>
    <m/>
    <m/>
    <m/>
    <m/>
    <m/>
    <n v="3"/>
    <x v="0"/>
    <s v="Activo"/>
    <s v="Pequeño"/>
    <s v="Asesor de clientes empresariales"/>
    <s v="No"/>
    <s v=""/>
    <s v=""/>
    <n v="1353659"/>
    <m/>
    <n v="1353659"/>
    <x v="0"/>
    <x v="0"/>
    <s v=""/>
    <s v=""/>
    <s v=""/>
    <s v=""/>
    <x v="0"/>
  </r>
  <r>
    <n v="11609"/>
    <x v="18"/>
    <n v="0.3"/>
    <s v="Si"/>
    <s v="Si"/>
    <n v="0.15"/>
    <x v="1"/>
    <x v="0"/>
    <x v="0"/>
    <d v="2023-01-01T00:00:00"/>
    <n v="3"/>
    <x v="1"/>
    <d v="2023-01-01T00:00:00"/>
    <n v="3"/>
    <s v="3-5 años"/>
    <d v="1990-01-01T00:00:00"/>
    <n v="36"/>
    <x v="1"/>
    <x v="8"/>
    <n v="1"/>
    <n v="1"/>
    <n v="1"/>
    <n v="1"/>
    <n v="1"/>
    <m/>
    <m/>
    <m/>
    <m/>
    <m/>
    <m/>
    <m/>
    <m/>
    <m/>
    <m/>
    <m/>
    <m/>
    <m/>
    <m/>
    <m/>
    <m/>
    <m/>
    <m/>
    <m/>
    <m/>
    <m/>
    <m/>
    <m/>
    <m/>
    <m/>
    <m/>
    <m/>
    <m/>
    <m/>
    <m/>
    <m/>
    <m/>
    <m/>
    <m/>
    <m/>
    <m/>
    <m/>
    <m/>
    <m/>
    <m/>
    <m/>
    <m/>
    <m/>
    <m/>
    <m/>
    <n v="5"/>
    <x v="1"/>
    <s v="Activo"/>
    <s v="Pequeño"/>
    <s v="Asesor de clientes empresariales"/>
    <s v="No"/>
    <n v="2924555"/>
    <s v="750k-5 mil"/>
    <n v="1004302"/>
    <m/>
    <n v="1004302"/>
    <x v="2"/>
    <x v="2"/>
    <n v="4"/>
    <n v="731138.75"/>
    <n v="2.9120274578762166"/>
    <s v="1-5x"/>
    <x v="1"/>
  </r>
  <r>
    <n v="11610"/>
    <x v="4"/>
    <n v="0.4"/>
    <s v="No"/>
    <s v="Si"/>
    <n v="0.3"/>
    <x v="1"/>
    <x v="2"/>
    <x v="3"/>
    <d v="2022-06-30T00:00:00"/>
    <n v="4"/>
    <x v="1"/>
    <d v="2022-06-30T00:00:00"/>
    <n v="4"/>
    <s v="3-5 años"/>
    <d v="1985-01-01T00:00:00"/>
    <n v="41"/>
    <x v="1"/>
    <x v="1"/>
    <n v="1"/>
    <m/>
    <n v="1"/>
    <m/>
    <n v="1"/>
    <m/>
    <n v="1"/>
    <m/>
    <m/>
    <m/>
    <m/>
    <m/>
    <m/>
    <m/>
    <m/>
    <m/>
    <m/>
    <m/>
    <m/>
    <m/>
    <m/>
    <m/>
    <m/>
    <m/>
    <m/>
    <m/>
    <m/>
    <m/>
    <m/>
    <m/>
    <m/>
    <m/>
    <m/>
    <m/>
    <m/>
    <m/>
    <m/>
    <m/>
    <m/>
    <m/>
    <m/>
    <m/>
    <m/>
    <m/>
    <m/>
    <m/>
    <m/>
    <m/>
    <m/>
    <m/>
    <n v="4"/>
    <x v="1"/>
    <s v="Activo"/>
    <s v="Mediano"/>
    <s v="Asesor de clientes empresariales"/>
    <s v="No"/>
    <n v="331658"/>
    <s v="250k-750k"/>
    <n v="1468766"/>
    <m/>
    <n v="1468766"/>
    <x v="2"/>
    <x v="1"/>
    <n v="10"/>
    <n v="33165.800000000003"/>
    <n v="0.22580724227004165"/>
    <s v="1x"/>
    <x v="1"/>
  </r>
  <r>
    <m/>
    <x v="22"/>
    <m/>
    <m/>
    <m/>
    <m/>
    <x v="2"/>
    <x v="5"/>
    <x v="4"/>
    <m/>
    <m/>
    <x v="5"/>
    <m/>
    <m/>
    <m/>
    <m/>
    <m/>
    <x v="4"/>
    <x v="18"/>
    <m/>
    <m/>
    <m/>
    <m/>
    <m/>
    <m/>
    <m/>
    <m/>
    <m/>
    <m/>
    <m/>
    <m/>
    <m/>
    <m/>
    <m/>
    <m/>
    <m/>
    <m/>
    <m/>
    <m/>
    <m/>
    <m/>
    <m/>
    <m/>
    <m/>
    <m/>
    <m/>
    <m/>
    <m/>
    <m/>
    <m/>
    <m/>
    <m/>
    <m/>
    <m/>
    <m/>
    <m/>
    <m/>
    <m/>
    <m/>
    <m/>
    <m/>
    <m/>
    <m/>
    <m/>
    <m/>
    <m/>
    <m/>
    <m/>
    <m/>
    <m/>
    <x v="2"/>
    <m/>
    <m/>
    <m/>
    <m/>
    <m/>
    <m/>
    <m/>
    <m/>
    <m/>
    <x v="0"/>
    <x v="0"/>
    <m/>
    <m/>
    <m/>
    <m/>
    <x v="6"/>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9.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0.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7.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8.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19.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0.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C1381CE9-EA57-489D-8704-879BFCE26727}" name="PivotTable31" cacheId="0" applyNumberFormats="0" applyBorderFormats="0" applyFontFormats="0" applyPatternFormats="0" applyAlignmentFormats="0" applyWidthHeightFormats="1" dataCaption="Values" updatedVersion="8" minRefreshableVersion="3" itemPrintTitles="1" createdVersion="8" indent="0" outline="1" outlineData="1" multipleFieldFilters="0" rowHeaderCaption="" colHeaderCaption="">
  <location ref="A1287:H1302" firstHeaderRow="1" firstDataRow="2" firstDataCol="1"/>
  <pivotFields count="87">
    <pivotField dataField="1" showAll="0"/>
    <pivotField showAll="0"/>
    <pivotField showAll="0"/>
    <pivotField showAll="0"/>
    <pivotField showAll="0"/>
    <pivotField showAll="0"/>
    <pivotField axis="axisRow" showAll="0">
      <items count="4">
        <item n="Pymes de hombres" x="1"/>
        <item n="Pymes de mujeres" x="0"/>
        <item h="1" x="2"/>
        <item t="default"/>
      </items>
    </pivotField>
    <pivotField axis="axisRow" showAll="0">
      <items count="7">
        <item x="2"/>
        <item x="1"/>
        <item x="4"/>
        <item x="3"/>
        <item x="0"/>
        <item x="5"/>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4">
        <item x="1"/>
        <item h="1" x="0"/>
        <item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Col" showAll="0">
      <items count="8">
        <item x="0"/>
        <item x="3"/>
        <item x="5"/>
        <item x="4"/>
        <item x="2"/>
        <item x="1"/>
        <item x="6"/>
        <item t="default"/>
      </items>
    </pivotField>
  </pivotFields>
  <rowFields count="3">
    <field x="6"/>
    <field x="70"/>
    <field x="7"/>
  </rowFields>
  <rowItems count="14">
    <i>
      <x/>
    </i>
    <i r="1">
      <x/>
    </i>
    <i r="2">
      <x/>
    </i>
    <i r="2">
      <x v="1"/>
    </i>
    <i r="2">
      <x v="2"/>
    </i>
    <i r="2">
      <x v="3"/>
    </i>
    <i r="2">
      <x v="4"/>
    </i>
    <i>
      <x v="1"/>
    </i>
    <i r="1">
      <x/>
    </i>
    <i r="2">
      <x/>
    </i>
    <i r="2">
      <x v="1"/>
    </i>
    <i r="2">
      <x v="2"/>
    </i>
    <i r="2">
      <x v="4"/>
    </i>
    <i t="grand">
      <x/>
    </i>
  </rowItems>
  <colFields count="1">
    <field x="86"/>
  </colFields>
  <colItems count="7">
    <i>
      <x/>
    </i>
    <i>
      <x v="1"/>
    </i>
    <i>
      <x v="2"/>
    </i>
    <i>
      <x v="3"/>
    </i>
    <i>
      <x v="4"/>
    </i>
    <i>
      <x v="5"/>
    </i>
    <i t="grand">
      <x/>
    </i>
  </colItems>
  <dataFields count="1">
    <dataField name="POR TAMAÑO (N.° de empleados)" fld="0" showDataAs="percentOfTotal" baseField="0" baseItem="0" numFmtId="10"/>
  </dataFields>
  <formats count="47">
    <format dxfId="46">
      <pivotArea grandRow="1" outline="0" collapsedLevelsAreSubtotals="1" fieldPosition="0"/>
    </format>
    <format dxfId="45">
      <pivotArea dataOnly="0" labelOnly="1" grandRow="1" outline="0" fieldPosition="0"/>
    </format>
    <format dxfId="44">
      <pivotArea type="origin" dataOnly="0" labelOnly="1" outline="0" fieldPosition="0"/>
    </format>
    <format dxfId="43">
      <pivotArea type="topRight" dataOnly="0" labelOnly="1" outline="0" fieldPosition="0"/>
    </format>
    <format dxfId="42">
      <pivotArea dataOnly="0" labelOnly="1" grandCol="1" outline="0" fieldPosition="0"/>
    </format>
    <format dxfId="41">
      <pivotArea type="topRight" dataOnly="0" labelOnly="1" outline="0" offset="C1:F1" fieldPosition="0"/>
    </format>
    <format dxfId="40">
      <pivotArea dataOnly="0" labelOnly="1" grandCol="1" outline="0" fieldPosition="0"/>
    </format>
    <format dxfId="39">
      <pivotArea type="origin" dataOnly="0" labelOnly="1" outline="0" fieldPosition="0"/>
    </format>
    <format dxfId="38">
      <pivotArea type="topRight" dataOnly="0" labelOnly="1" outline="0" fieldPosition="0"/>
    </format>
    <format dxfId="37">
      <pivotArea dataOnly="0" labelOnly="1" grandCol="1" outline="0" fieldPosition="0"/>
    </format>
    <format dxfId="36">
      <pivotArea dataOnly="0" labelOnly="1" grandCol="1" outline="0" fieldPosition="0"/>
    </format>
    <format dxfId="35">
      <pivotArea type="origin" dataOnly="0" labelOnly="1" outline="0" fieldPosition="0"/>
    </format>
    <format dxfId="34">
      <pivotArea type="topRight" dataOnly="0" labelOnly="1" outline="0" fieldPosition="0"/>
    </format>
    <format dxfId="33">
      <pivotArea dataOnly="0" labelOnly="1" grandCol="1" outline="0" fieldPosition="0"/>
    </format>
    <format dxfId="32">
      <pivotArea type="origin" dataOnly="0" labelOnly="1" outline="0" fieldPosition="0"/>
    </format>
    <format dxfId="31">
      <pivotArea type="topRight" dataOnly="0" labelOnly="1" outline="0" fieldPosition="0"/>
    </format>
    <format dxfId="30">
      <pivotArea dataOnly="0" labelOnly="1" grandCol="1" outline="0" fieldPosition="0"/>
    </format>
    <format dxfId="29">
      <pivotArea grandRow="1" outline="0" collapsedLevelsAreSubtotals="1" fieldPosition="0"/>
    </format>
    <format dxfId="28">
      <pivotArea dataOnly="0" labelOnly="1" grandRow="1" outline="0" fieldPosition="0"/>
    </format>
    <format dxfId="27">
      <pivotArea grandRow="1" outline="0" collapsedLevelsAreSubtotals="1" fieldPosition="0"/>
    </format>
    <format dxfId="26">
      <pivotArea dataOnly="0" labelOnly="1" grandRow="1" outline="0" fieldPosition="0"/>
    </format>
    <format dxfId="25">
      <pivotArea type="origin" dataOnly="0" labelOnly="1" outline="0" fieldPosition="0"/>
    </format>
    <format dxfId="24">
      <pivotArea type="topRight" dataOnly="0" labelOnly="1" outline="0" fieldPosition="0"/>
    </format>
    <format dxfId="23">
      <pivotArea dataOnly="0" labelOnly="1" grandCol="1" outline="0" fieldPosition="0"/>
    </format>
    <format dxfId="22">
      <pivotArea type="origin" dataOnly="0" labelOnly="1" outline="0" fieldPosition="0"/>
    </format>
    <format dxfId="21">
      <pivotArea type="topRight" dataOnly="0" labelOnly="1" outline="0" fieldPosition="0"/>
    </format>
    <format dxfId="20">
      <pivotArea dataOnly="0" labelOnly="1" grandCol="1" outline="0" fieldPosition="0"/>
    </format>
    <format dxfId="19">
      <pivotArea outline="0" fieldPosition="0">
        <references count="1">
          <reference field="4294967294" count="1">
            <x v="0"/>
          </reference>
        </references>
      </pivotArea>
    </format>
    <format dxfId="18">
      <pivotArea collapsedLevelsAreSubtotals="1" fieldPosition="0">
        <references count="1">
          <reference field="6" count="1">
            <x v="0"/>
          </reference>
        </references>
      </pivotArea>
    </format>
    <format dxfId="17">
      <pivotArea collapsedLevelsAreSubtotals="1" fieldPosition="0">
        <references count="2">
          <reference field="6" count="1" selected="0">
            <x v="0"/>
          </reference>
          <reference field="70" count="1">
            <x v="0"/>
          </reference>
        </references>
      </pivotArea>
    </format>
    <format dxfId="16">
      <pivotArea collapsedLevelsAreSubtotals="1" fieldPosition="0">
        <references count="3">
          <reference field="6" count="1" selected="0">
            <x v="0"/>
          </reference>
          <reference field="7" count="5">
            <x v="0"/>
            <x v="1"/>
            <x v="2"/>
            <x v="3"/>
            <x v="4"/>
          </reference>
          <reference field="70" count="1" selected="0">
            <x v="0"/>
          </reference>
        </references>
      </pivotArea>
    </format>
    <format dxfId="15">
      <pivotArea collapsedLevelsAreSubtotals="1" fieldPosition="0">
        <references count="1">
          <reference field="6" count="1">
            <x v="1"/>
          </reference>
        </references>
      </pivotArea>
    </format>
    <format dxfId="14">
      <pivotArea collapsedLevelsAreSubtotals="1" fieldPosition="0">
        <references count="2">
          <reference field="6" count="1" selected="0">
            <x v="1"/>
          </reference>
          <reference field="70" count="1">
            <x v="0"/>
          </reference>
        </references>
      </pivotArea>
    </format>
    <format dxfId="13">
      <pivotArea collapsedLevelsAreSubtotals="1" fieldPosition="0">
        <references count="3">
          <reference field="6" count="1" selected="0">
            <x v="1"/>
          </reference>
          <reference field="7" count="4">
            <x v="0"/>
            <x v="1"/>
            <x v="2"/>
            <x v="4"/>
          </reference>
          <reference field="70" count="1" selected="0">
            <x v="0"/>
          </reference>
        </references>
      </pivotArea>
    </format>
    <format dxfId="12">
      <pivotArea dataOnly="0" labelOnly="1" fieldPosition="0">
        <references count="1">
          <reference field="6" count="0"/>
        </references>
      </pivotArea>
    </format>
    <format dxfId="11">
      <pivotArea dataOnly="0" labelOnly="1" fieldPosition="0">
        <references count="2">
          <reference field="6" count="1" selected="0">
            <x v="0"/>
          </reference>
          <reference field="70" count="1">
            <x v="0"/>
          </reference>
        </references>
      </pivotArea>
    </format>
    <format dxfId="10">
      <pivotArea dataOnly="0" labelOnly="1" fieldPosition="0">
        <references count="2">
          <reference field="6" count="1" selected="0">
            <x v="1"/>
          </reference>
          <reference field="70" count="1">
            <x v="0"/>
          </reference>
        </references>
      </pivotArea>
    </format>
    <format dxfId="9">
      <pivotArea dataOnly="0" labelOnly="1" fieldPosition="0">
        <references count="3">
          <reference field="6" count="1" selected="0">
            <x v="0"/>
          </reference>
          <reference field="7" count="5">
            <x v="0"/>
            <x v="1"/>
            <x v="2"/>
            <x v="3"/>
            <x v="4"/>
          </reference>
          <reference field="70" count="1" selected="0">
            <x v="0"/>
          </reference>
        </references>
      </pivotArea>
    </format>
    <format dxfId="8">
      <pivotArea dataOnly="0" labelOnly="1" fieldPosition="0">
        <references count="3">
          <reference field="6" count="1" selected="0">
            <x v="1"/>
          </reference>
          <reference field="7" count="4">
            <x v="0"/>
            <x v="1"/>
            <x v="2"/>
            <x v="4"/>
          </reference>
          <reference field="70" count="1" selected="0">
            <x v="0"/>
          </reference>
        </references>
      </pivotArea>
    </format>
    <format dxfId="7">
      <pivotArea type="origin" dataOnly="0" labelOnly="1" outline="0" fieldPosition="0"/>
    </format>
    <format dxfId="6">
      <pivotArea field="86" type="button" dataOnly="0" labelOnly="1" outline="0" axis="axisCol" fieldPosition="0"/>
    </format>
    <format dxfId="5">
      <pivotArea type="topRight" dataOnly="0" labelOnly="1" outline="0" fieldPosition="0"/>
    </format>
    <format dxfId="4">
      <pivotArea field="6" type="button" dataOnly="0" labelOnly="1" outline="0" axis="axisRow" fieldPosition="0"/>
    </format>
    <format dxfId="3">
      <pivotArea dataOnly="0" labelOnly="1" fieldPosition="0">
        <references count="1">
          <reference field="86" count="6">
            <x v="0"/>
            <x v="1"/>
            <x v="2"/>
            <x v="3"/>
            <x v="4"/>
            <x v="5"/>
          </reference>
        </references>
      </pivotArea>
    </format>
    <format dxfId="2">
      <pivotArea dataOnly="0" labelOnly="1" grandCol="1" outline="0" fieldPosition="0"/>
    </format>
    <format dxfId="1">
      <pivotArea grandRow="1" outline="0" collapsedLevelsAreSubtotals="1" fieldPosition="0"/>
    </format>
    <format dxfId="0">
      <pivotArea dataOnly="0" labelOnly="1" grandRow="1" outline="0" fieldPosition="0"/>
    </format>
  </formats>
  <pivotTableStyleInfo name="PivotStyleLight1 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4F466B1C-A354-41D0-85E2-4BC96FB4C7E3}" name="PivotTable6" cacheId="0" applyNumberFormats="0" applyBorderFormats="0" applyFontFormats="0" applyPatternFormats="0" applyAlignmentFormats="0" applyWidthHeightFormats="1" dataCaption="Values" grandTotalCaption="Total general" updatedVersion="8" minRefreshableVersion="3" itemPrintTitles="1" createdVersion="8" indent="0" outline="1" outlineData="1" multipleFieldFilters="0" rowHeaderCaption="" colHeaderCaption="">
  <location ref="A335:D359" firstHeaderRow="1" firstDataRow="2" firstDataCol="1"/>
  <pivotFields count="87">
    <pivotField dataField="1" showAll="0"/>
    <pivotField axis="axisRow" showAll="0">
      <items count="24">
        <item x="0"/>
        <item x="9"/>
        <item x="10"/>
        <item x="3"/>
        <item x="2"/>
        <item x="7"/>
        <item x="4"/>
        <item x="5"/>
        <item x="1"/>
        <item x="11"/>
        <item x="6"/>
        <item x="16"/>
        <item x="12"/>
        <item x="15"/>
        <item x="8"/>
        <item x="21"/>
        <item x="19"/>
        <item x="14"/>
        <item x="18"/>
        <item x="13"/>
        <item x="20"/>
        <item x="17"/>
        <item h="1" x="22"/>
        <item t="default"/>
      </items>
    </pivotField>
    <pivotField showAll="0"/>
    <pivotField showAll="0"/>
    <pivotField showAll="0"/>
    <pivotField showAll="0"/>
    <pivotField axis="axisCol" showAll="0">
      <items count="4">
        <item n="Pymes de hombres" x="1"/>
        <item n="Pymes de mujeres" x="0"/>
        <item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1"/>
  </rowFields>
  <rowItems count="23">
    <i>
      <x/>
    </i>
    <i>
      <x v="1"/>
    </i>
    <i>
      <x v="2"/>
    </i>
    <i>
      <x v="3"/>
    </i>
    <i>
      <x v="4"/>
    </i>
    <i>
      <x v="5"/>
    </i>
    <i>
      <x v="6"/>
    </i>
    <i>
      <x v="7"/>
    </i>
    <i>
      <x v="8"/>
    </i>
    <i>
      <x v="9"/>
    </i>
    <i>
      <x v="10"/>
    </i>
    <i>
      <x v="11"/>
    </i>
    <i>
      <x v="12"/>
    </i>
    <i>
      <x v="13"/>
    </i>
    <i>
      <x v="14"/>
    </i>
    <i>
      <x v="15"/>
    </i>
    <i>
      <x v="16"/>
    </i>
    <i>
      <x v="17"/>
    </i>
    <i>
      <x v="18"/>
    </i>
    <i>
      <x v="19"/>
    </i>
    <i>
      <x v="20"/>
    </i>
    <i>
      <x v="21"/>
    </i>
    <i t="grand">
      <x/>
    </i>
  </rowItems>
  <colFields count="1">
    <field x="6"/>
  </colFields>
  <colItems count="3">
    <i>
      <x/>
    </i>
    <i>
      <x v="1"/>
    </i>
    <i t="grand">
      <x/>
    </i>
  </colItems>
  <dataFields count="1">
    <dataField name="DIVIDIDO POR REGIÓN" fld="0" showDataAs="percentOfTotal" baseField="0" baseItem="0" numFmtId="10"/>
  </dataFields>
  <formats count="37">
    <format dxfId="83">
      <pivotArea grandRow="1" outline="0" collapsedLevelsAreSubtotals="1" fieldPosition="0"/>
    </format>
    <format dxfId="82">
      <pivotArea dataOnly="0" labelOnly="1" grandRow="1" outline="0" fieldPosition="0"/>
    </format>
    <format dxfId="81">
      <pivotArea type="origin" dataOnly="0" labelOnly="1" outline="0" fieldPosition="0"/>
    </format>
    <format dxfId="80">
      <pivotArea type="topRight" dataOnly="0" labelOnly="1" outline="0" fieldPosition="0"/>
    </format>
    <format dxfId="79">
      <pivotArea dataOnly="0" labelOnly="1" grandCol="1" outline="0" fieldPosition="0"/>
    </format>
    <format dxfId="78">
      <pivotArea type="origin" dataOnly="0" labelOnly="1" outline="0" fieldPosition="0"/>
    </format>
    <format dxfId="77">
      <pivotArea type="topRight" dataOnly="0" labelOnly="1" outline="0" fieldPosition="0"/>
    </format>
    <format dxfId="76">
      <pivotArea dataOnly="0" labelOnly="1" grandCol="1" outline="0" fieldPosition="0"/>
    </format>
    <format dxfId="75">
      <pivotArea type="topRight" dataOnly="0" labelOnly="1" outline="0" fieldPosition="0"/>
    </format>
    <format dxfId="74">
      <pivotArea type="origin" dataOnly="0" labelOnly="1" outline="0" fieldPosition="0"/>
    </format>
    <format dxfId="73">
      <pivotArea type="topRight" dataOnly="0" labelOnly="1" outline="0" fieldPosition="0"/>
    </format>
    <format dxfId="72">
      <pivotArea dataOnly="0" labelOnly="1" grandCol="1" outline="0" fieldPosition="0"/>
    </format>
    <format dxfId="71">
      <pivotArea type="origin" dataOnly="0" labelOnly="1" outline="0" fieldPosition="0"/>
    </format>
    <format dxfId="70">
      <pivotArea type="topRight" dataOnly="0" labelOnly="1" outline="0" fieldPosition="0"/>
    </format>
    <format dxfId="69">
      <pivotArea dataOnly="0" labelOnly="1" grandCol="1" outline="0" fieldPosition="0"/>
    </format>
    <format dxfId="68">
      <pivotArea grandRow="1" outline="0" collapsedLevelsAreSubtotals="1" fieldPosition="0"/>
    </format>
    <format dxfId="67">
      <pivotArea dataOnly="0" labelOnly="1" grandRow="1" outline="0" fieldPosition="0"/>
    </format>
    <format dxfId="66">
      <pivotArea grandRow="1" outline="0" collapsedLevelsAreSubtotals="1" fieldPosition="0"/>
    </format>
    <format dxfId="65">
      <pivotArea dataOnly="0" labelOnly="1" grandRow="1" outline="0" fieldPosition="0"/>
    </format>
    <format dxfId="64">
      <pivotArea outline="0" fieldPosition="0">
        <references count="1">
          <reference field="4294967294" count="1">
            <x v="0"/>
          </reference>
        </references>
      </pivotArea>
    </format>
    <format dxfId="63">
      <pivotArea collapsedLevelsAreSubtotals="1" fieldPosition="0">
        <references count="1">
          <reference field="1" count="1">
            <x v="0"/>
          </reference>
        </references>
      </pivotArea>
    </format>
    <format dxfId="62">
      <pivotArea type="origin" dataOnly="0" labelOnly="1" outline="0" fieldPosition="0"/>
    </format>
    <format dxfId="61">
      <pivotArea field="6" type="button" dataOnly="0" labelOnly="1" outline="0" axis="axisCol" fieldPosition="0"/>
    </format>
    <format dxfId="60">
      <pivotArea type="topRight" dataOnly="0" labelOnly="1" outline="0" fieldPosition="0"/>
    </format>
    <format dxfId="59">
      <pivotArea field="1" type="button" dataOnly="0" labelOnly="1" outline="0" axis="axisRow" fieldPosition="0"/>
    </format>
    <format dxfId="58">
      <pivotArea dataOnly="0" labelOnly="1" fieldPosition="0">
        <references count="1">
          <reference field="1" count="1">
            <x v="0"/>
          </reference>
        </references>
      </pivotArea>
    </format>
    <format dxfId="57">
      <pivotArea dataOnly="0" labelOnly="1" fieldPosition="0">
        <references count="1">
          <reference field="6" count="2">
            <x v="0"/>
            <x v="1"/>
          </reference>
        </references>
      </pivotArea>
    </format>
    <format dxfId="56">
      <pivotArea dataOnly="0" labelOnly="1" grandCol="1" outline="0" fieldPosition="0"/>
    </format>
    <format dxfId="55">
      <pivotArea dataOnly="0" labelOnly="1" grandRow="1" outline="0" fieldPosition="0"/>
    </format>
    <format dxfId="54">
      <pivotArea type="origin" dataOnly="0" labelOnly="1" outline="0" fieldPosition="0"/>
    </format>
    <format dxfId="53">
      <pivotArea field="6" type="button" dataOnly="0" labelOnly="1" outline="0" axis="axisCol" fieldPosition="0"/>
    </format>
    <format dxfId="52">
      <pivotArea type="topRight" dataOnly="0" labelOnly="1" outline="0" fieldPosition="0"/>
    </format>
    <format dxfId="51">
      <pivotArea field="1" type="button" dataOnly="0" labelOnly="1" outline="0" axis="axisRow" fieldPosition="0"/>
    </format>
    <format dxfId="50">
      <pivotArea dataOnly="0" labelOnly="1" fieldPosition="0">
        <references count="1">
          <reference field="6" count="2">
            <x v="0"/>
            <x v="1"/>
          </reference>
        </references>
      </pivotArea>
    </format>
    <format dxfId="49">
      <pivotArea dataOnly="0" labelOnly="1" grandCol="1" outline="0" fieldPosition="0"/>
    </format>
    <format dxfId="48">
      <pivotArea grandRow="1" outline="0" collapsedLevelsAreSubtotals="1" fieldPosition="0"/>
    </format>
    <format dxfId="47">
      <pivotArea dataOnly="0" labelOnly="1" grandRow="1" outline="0" fieldPosition="0"/>
    </format>
  </formats>
  <pivotTableStyleInfo name="PivotStyleLight1 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EA55A39D-1C48-421C-BD60-AB1620D5771B}" name="PivotTable15" cacheId="0" applyNumberFormats="0" applyBorderFormats="0" applyFontFormats="0" applyPatternFormats="0" applyAlignmentFormats="0" applyWidthHeightFormats="1" dataCaption="Values" updatedVersion="8" minRefreshableVersion="3" itemPrintTitles="1" createdVersion="8" indent="0" outline="1" outlineData="1" multipleFieldFilters="0" rowHeaderCaption="POR ANTIGÜEDAD DE LA EMPRESA" colHeaderCaption="">
  <location ref="A1043:D1058" firstHeaderRow="0" firstDataRow="1" firstDataCol="1"/>
  <pivotFields count="87">
    <pivotField dataField="1" showAll="0"/>
    <pivotField showAll="0"/>
    <pivotField showAll="0"/>
    <pivotField showAll="0"/>
    <pivotField showAll="0"/>
    <pivotField showAll="0"/>
    <pivotField axis="axisRow" showAll="0">
      <items count="4">
        <item n="Pymes de hombres" x="1"/>
        <item n="Pymes de mujeres" x="0"/>
        <item h="1" x="2"/>
        <item t="default"/>
      </items>
    </pivotField>
    <pivotField showAll="0"/>
    <pivotField showAll="0"/>
    <pivotField showAll="0"/>
    <pivotField showAll="0"/>
    <pivotField axis="axisRow" showAll="0">
      <items count="7">
        <item x="0"/>
        <item x="1"/>
        <item x="2"/>
        <item x="3"/>
        <item x="4"/>
        <item x="5"/>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4">
        <item x="1"/>
        <item h="1" x="0"/>
        <item h="1" x="2"/>
        <item t="default"/>
      </items>
    </pivotField>
    <pivotField showAll="0"/>
    <pivotField showAll="0"/>
    <pivotField showAll="0"/>
    <pivotField showAll="0"/>
    <pivotField dataField="1" showAll="0"/>
    <pivotField showAll="0"/>
    <pivotField showAll="0"/>
    <pivotField showAll="0"/>
    <pivotField showAll="0"/>
    <pivotField showAll="0"/>
    <pivotField showAll="0"/>
    <pivotField dataField="1" showAll="0"/>
    <pivotField showAll="0"/>
    <pivotField showAll="0"/>
    <pivotField showAll="0"/>
    <pivotField showAll="0"/>
  </pivotFields>
  <rowFields count="3">
    <field x="6"/>
    <field x="70"/>
    <field x="11"/>
  </rowFields>
  <rowItems count="15">
    <i>
      <x/>
    </i>
    <i r="1">
      <x/>
    </i>
    <i r="2">
      <x/>
    </i>
    <i r="2">
      <x v="1"/>
    </i>
    <i r="2">
      <x v="2"/>
    </i>
    <i r="2">
      <x v="3"/>
    </i>
    <i r="2">
      <x v="4"/>
    </i>
    <i>
      <x v="1"/>
    </i>
    <i r="1">
      <x/>
    </i>
    <i r="2">
      <x/>
    </i>
    <i r="2">
      <x v="1"/>
    </i>
    <i r="2">
      <x v="2"/>
    </i>
    <i r="2">
      <x v="3"/>
    </i>
    <i r="2">
      <x v="4"/>
    </i>
    <i t="grand">
      <x/>
    </i>
  </rowItems>
  <colFields count="1">
    <field x="-2"/>
  </colFields>
  <colItems count="3">
    <i>
      <x/>
    </i>
    <i i="1">
      <x v="1"/>
    </i>
    <i i="2">
      <x v="2"/>
    </i>
  </colItems>
  <dataFields count="3">
    <dataField name="POR ANTIGÜEDAD DE LA EMPRESA" fld="0" showDataAs="percentOfCol" baseField="0" baseItem="0" numFmtId="10"/>
    <dataField name="Promedio de N.º de préstamos" fld="82" subtotal="average" baseField="6" baseItem="0" numFmtId="167"/>
    <dataField name="Promedio de Exposición a préstamos" fld="75" subtotal="average" baseField="6" baseItem="0" numFmtId="166"/>
  </dataFields>
  <formats count="33">
    <format dxfId="116">
      <pivotArea grandRow="1" outline="0" collapsedLevelsAreSubtotals="1" fieldPosition="0"/>
    </format>
    <format dxfId="115">
      <pivotArea dataOnly="0" labelOnly="1" grandRow="1" outline="0" fieldPosition="0"/>
    </format>
    <format dxfId="114">
      <pivotArea type="origin" dataOnly="0" labelOnly="1" outline="0" fieldPosition="0"/>
    </format>
    <format dxfId="113">
      <pivotArea type="topRight" dataOnly="0" labelOnly="1" outline="0" fieldPosition="0"/>
    </format>
    <format dxfId="112">
      <pivotArea dataOnly="0" labelOnly="1" grandCol="1" outline="0" fieldPosition="0"/>
    </format>
    <format dxfId="111">
      <pivotArea type="topRight" dataOnly="0" labelOnly="1" outline="0" offset="C1:G1" fieldPosition="0"/>
    </format>
    <format dxfId="110">
      <pivotArea dataOnly="0" labelOnly="1" grandCol="1" outline="0" fieldPosition="0"/>
    </format>
    <format dxfId="109">
      <pivotArea grandRow="1" outline="0" collapsedLevelsAreSubtotals="1" fieldPosition="0"/>
    </format>
    <format dxfId="108">
      <pivotArea dataOnly="0" labelOnly="1" grandRow="1" outline="0" fieldPosition="0"/>
    </format>
    <format dxfId="107">
      <pivotArea grandRow="1" outline="0" collapsedLevelsAreSubtotals="1" fieldPosition="0"/>
    </format>
    <format dxfId="106">
      <pivotArea dataOnly="0" labelOnly="1" grandRow="1" outline="0" fieldPosition="0"/>
    </format>
    <format dxfId="105">
      <pivotArea outline="0" fieldPosition="0">
        <references count="1">
          <reference field="4294967294" count="1">
            <x v="0"/>
          </reference>
        </references>
      </pivotArea>
    </format>
    <format dxfId="104">
      <pivotArea dataOnly="0" labelOnly="1" outline="0" fieldPosition="0">
        <references count="1">
          <reference field="4294967294" count="3">
            <x v="0"/>
            <x v="1"/>
            <x v="2"/>
          </reference>
        </references>
      </pivotArea>
    </format>
    <format dxfId="103">
      <pivotArea dataOnly="0" labelOnly="1" outline="0" fieldPosition="0">
        <references count="1">
          <reference field="4294967294" count="3">
            <x v="0"/>
            <x v="1"/>
            <x v="2"/>
          </reference>
        </references>
      </pivotArea>
    </format>
    <format dxfId="102">
      <pivotArea outline="0" collapsedLevelsAreSubtotals="1" fieldPosition="0">
        <references count="1">
          <reference field="4294967294" count="1" selected="0">
            <x v="2"/>
          </reference>
        </references>
      </pivotArea>
    </format>
    <format dxfId="101">
      <pivotArea collapsedLevelsAreSubtotals="1" fieldPosition="0">
        <references count="1">
          <reference field="6" count="1">
            <x v="0"/>
          </reference>
        </references>
      </pivotArea>
    </format>
    <format dxfId="100">
      <pivotArea collapsedLevelsAreSubtotals="1" fieldPosition="0">
        <references count="2">
          <reference field="6" count="1" selected="0">
            <x v="0"/>
          </reference>
          <reference field="70" count="0"/>
        </references>
      </pivotArea>
    </format>
    <format dxfId="99">
      <pivotArea collapsedLevelsAreSubtotals="1" fieldPosition="0">
        <references count="3">
          <reference field="6" count="1" selected="0">
            <x v="0"/>
          </reference>
          <reference field="11" count="5">
            <x v="0"/>
            <x v="1"/>
            <x v="2"/>
            <x v="3"/>
            <x v="4"/>
          </reference>
          <reference field="70" count="0" selected="0"/>
        </references>
      </pivotArea>
    </format>
    <format dxfId="98">
      <pivotArea collapsedLevelsAreSubtotals="1" fieldPosition="0">
        <references count="1">
          <reference field="6" count="1">
            <x v="1"/>
          </reference>
        </references>
      </pivotArea>
    </format>
    <format dxfId="97">
      <pivotArea collapsedLevelsAreSubtotals="1" fieldPosition="0">
        <references count="2">
          <reference field="6" count="1" selected="0">
            <x v="1"/>
          </reference>
          <reference field="70" count="0"/>
        </references>
      </pivotArea>
    </format>
    <format dxfId="96">
      <pivotArea collapsedLevelsAreSubtotals="1" fieldPosition="0">
        <references count="3">
          <reference field="6" count="1" selected="0">
            <x v="1"/>
          </reference>
          <reference field="11" count="5">
            <x v="0"/>
            <x v="1"/>
            <x v="2"/>
            <x v="3"/>
            <x v="4"/>
          </reference>
          <reference field="70" count="0" selected="0"/>
        </references>
      </pivotArea>
    </format>
    <format dxfId="95">
      <pivotArea dataOnly="0" labelOnly="1" fieldPosition="0">
        <references count="1">
          <reference field="6" count="0"/>
        </references>
      </pivotArea>
    </format>
    <format dxfId="94">
      <pivotArea dataOnly="0" labelOnly="1" fieldPosition="0">
        <references count="2">
          <reference field="6" count="1" selected="0">
            <x v="0"/>
          </reference>
          <reference field="70" count="0"/>
        </references>
      </pivotArea>
    </format>
    <format dxfId="93">
      <pivotArea dataOnly="0" labelOnly="1" fieldPosition="0">
        <references count="2">
          <reference field="6" count="1" selected="0">
            <x v="1"/>
          </reference>
          <reference field="70" count="0"/>
        </references>
      </pivotArea>
    </format>
    <format dxfId="92">
      <pivotArea dataOnly="0" labelOnly="1" fieldPosition="0">
        <references count="3">
          <reference field="6" count="1" selected="0">
            <x v="0"/>
          </reference>
          <reference field="11" count="5">
            <x v="0"/>
            <x v="1"/>
            <x v="2"/>
            <x v="3"/>
            <x v="4"/>
          </reference>
          <reference field="70" count="0" selected="0"/>
        </references>
      </pivotArea>
    </format>
    <format dxfId="91">
      <pivotArea dataOnly="0" labelOnly="1" fieldPosition="0">
        <references count="3">
          <reference field="6" count="1" selected="0">
            <x v="1"/>
          </reference>
          <reference field="11" count="5">
            <x v="0"/>
            <x v="1"/>
            <x v="2"/>
            <x v="3"/>
            <x v="4"/>
          </reference>
          <reference field="70" count="0" selected="0"/>
        </references>
      </pivotArea>
    </format>
    <format dxfId="90">
      <pivotArea field="6" type="button" dataOnly="0" labelOnly="1" outline="0" axis="axisRow" fieldPosition="0"/>
    </format>
    <format dxfId="89">
      <pivotArea dataOnly="0" labelOnly="1" outline="0" fieldPosition="0">
        <references count="1">
          <reference field="4294967294" count="3">
            <x v="0"/>
            <x v="1"/>
            <x v="2"/>
          </reference>
        </references>
      </pivotArea>
    </format>
    <format dxfId="88">
      <pivotArea field="6" type="button" dataOnly="0" labelOnly="1" outline="0" axis="axisRow" fieldPosition="0"/>
    </format>
    <format dxfId="87">
      <pivotArea dataOnly="0" labelOnly="1" outline="0" fieldPosition="0">
        <references count="1">
          <reference field="4294967294" count="3">
            <x v="0"/>
            <x v="1"/>
            <x v="2"/>
          </reference>
        </references>
      </pivotArea>
    </format>
    <format dxfId="86">
      <pivotArea grandRow="1" outline="0" collapsedLevelsAreSubtotals="1" fieldPosition="0"/>
    </format>
    <format dxfId="85">
      <pivotArea dataOnly="0" labelOnly="1" grandRow="1" outline="0" fieldPosition="0"/>
    </format>
    <format dxfId="84">
      <pivotArea outline="0" collapsedLevelsAreSubtotals="1" fieldPosition="0">
        <references count="1">
          <reference field="4294967294" count="1" selected="0">
            <x v="1"/>
          </reference>
        </references>
      </pivotArea>
    </format>
  </formats>
  <pivotTableStyleInfo name="PivotStyleLight1 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4.xml><?xml version="1.0" encoding="utf-8"?>
<pivotTableDefinition xmlns="http://schemas.openxmlformats.org/spreadsheetml/2006/main" xmlns:mc="http://schemas.openxmlformats.org/markup-compatibility/2006" xmlns:xr="http://schemas.microsoft.com/office/spreadsheetml/2014/revision" mc:Ignorable="xr" xr:uid="{9E77F5F7-9F69-467B-BF3A-DFFC94ED3761}" name="PivotTable5" cacheId="0" applyNumberFormats="0" applyBorderFormats="0" applyFontFormats="0" applyPatternFormats="0" applyAlignmentFormats="0" applyWidthHeightFormats="1" dataCaption="Values" grandTotalCaption="Total general" updatedVersion="8" minRefreshableVersion="3" itemPrintTitles="1" createdVersion="8" indent="0" outline="1" outlineData="1" multipleFieldFilters="0" rowHeaderCaption="" colHeaderCaption="">
  <location ref="A275:D282" firstHeaderRow="1" firstDataRow="2" firstDataCol="1"/>
  <pivotFields count="87">
    <pivotField dataField="1" showAll="0"/>
    <pivotField showAll="0"/>
    <pivotField showAll="0"/>
    <pivotField showAll="0"/>
    <pivotField showAll="0"/>
    <pivotField showAll="0"/>
    <pivotField axis="axisCol" showAll="0">
      <items count="4">
        <item n="Pymes de hombres" x="1"/>
        <item n="Pymes de mujeres" x="0"/>
        <item x="2"/>
        <item t="default"/>
      </items>
    </pivotField>
    <pivotField showAll="0"/>
    <pivotField showAll="0"/>
    <pivotField showAll="0"/>
    <pivotField showAll="0"/>
    <pivotField axis="axisRow" showAll="0">
      <items count="7">
        <item x="0"/>
        <item x="1"/>
        <item x="2"/>
        <item x="3"/>
        <item x="4"/>
        <item h="1" x="5"/>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11"/>
  </rowFields>
  <rowItems count="6">
    <i>
      <x/>
    </i>
    <i>
      <x v="1"/>
    </i>
    <i>
      <x v="2"/>
    </i>
    <i>
      <x v="3"/>
    </i>
    <i>
      <x v="4"/>
    </i>
    <i t="grand">
      <x/>
    </i>
  </rowItems>
  <colFields count="1">
    <field x="6"/>
  </colFields>
  <colItems count="3">
    <i>
      <x/>
    </i>
    <i>
      <x v="1"/>
    </i>
    <i t="grand">
      <x/>
    </i>
  </colItems>
  <dataFields count="1">
    <dataField name="DIVIDIDO POR EDAD DE LA EMPRESA" fld="0" showDataAs="percentOfTotal" baseField="0" baseItem="0" numFmtId="10"/>
  </dataFields>
  <formats count="35">
    <format dxfId="151">
      <pivotArea grandRow="1" outline="0" collapsedLevelsAreSubtotals="1" fieldPosition="0"/>
    </format>
    <format dxfId="150">
      <pivotArea dataOnly="0" labelOnly="1" grandRow="1" outline="0" fieldPosition="0"/>
    </format>
    <format dxfId="149">
      <pivotArea type="origin" dataOnly="0" labelOnly="1" outline="0" fieldPosition="0"/>
    </format>
    <format dxfId="148">
      <pivotArea type="topRight" dataOnly="0" labelOnly="1" outline="0" fieldPosition="0"/>
    </format>
    <format dxfId="147">
      <pivotArea dataOnly="0" labelOnly="1" grandCol="1" outline="0" fieldPosition="0"/>
    </format>
    <format dxfId="146">
      <pivotArea type="topRight" dataOnly="0" labelOnly="1" outline="0" fieldPosition="0"/>
    </format>
    <format dxfId="145">
      <pivotArea type="origin" dataOnly="0" labelOnly="1" outline="0" fieldPosition="0"/>
    </format>
    <format dxfId="144">
      <pivotArea type="topRight" dataOnly="0" labelOnly="1" outline="0" fieldPosition="0"/>
    </format>
    <format dxfId="143">
      <pivotArea dataOnly="0" labelOnly="1" grandCol="1" outline="0" fieldPosition="0"/>
    </format>
    <format dxfId="142">
      <pivotArea type="origin" dataOnly="0" labelOnly="1" outline="0" fieldPosition="0"/>
    </format>
    <format dxfId="141">
      <pivotArea type="topRight" dataOnly="0" labelOnly="1" outline="0" fieldPosition="0"/>
    </format>
    <format dxfId="140">
      <pivotArea dataOnly="0" labelOnly="1" grandCol="1" outline="0" fieldPosition="0"/>
    </format>
    <format dxfId="139">
      <pivotArea grandRow="1" outline="0" collapsedLevelsAreSubtotals="1" fieldPosition="0"/>
    </format>
    <format dxfId="138">
      <pivotArea dataOnly="0" labelOnly="1" grandRow="1" outline="0" fieldPosition="0"/>
    </format>
    <format dxfId="137">
      <pivotArea grandRow="1" outline="0" collapsedLevelsAreSubtotals="1" fieldPosition="0"/>
    </format>
    <format dxfId="136">
      <pivotArea dataOnly="0" labelOnly="1" grandRow="1" outline="0" fieldPosition="0"/>
    </format>
    <format dxfId="135">
      <pivotArea outline="0" fieldPosition="0">
        <references count="1">
          <reference field="4294967294" count="1">
            <x v="0"/>
          </reference>
        </references>
      </pivotArea>
    </format>
    <format dxfId="134">
      <pivotArea type="all" dataOnly="0" outline="0" fieldPosition="0"/>
    </format>
    <format dxfId="133">
      <pivotArea outline="0" collapsedLevelsAreSubtotals="1" fieldPosition="0"/>
    </format>
    <format dxfId="132">
      <pivotArea type="origin" dataOnly="0" labelOnly="1" outline="0" fieldPosition="0"/>
    </format>
    <format dxfId="131">
      <pivotArea field="6" type="button" dataOnly="0" labelOnly="1" outline="0" axis="axisCol" fieldPosition="0"/>
    </format>
    <format dxfId="130">
      <pivotArea type="topRight" dataOnly="0" labelOnly="1" outline="0" fieldPosition="0"/>
    </format>
    <format dxfId="129">
      <pivotArea field="11" type="button" dataOnly="0" labelOnly="1" outline="0" axis="axisRow" fieldPosition="0"/>
    </format>
    <format dxfId="128">
      <pivotArea dataOnly="0" labelOnly="1" fieldPosition="0">
        <references count="1">
          <reference field="11" count="0"/>
        </references>
      </pivotArea>
    </format>
    <format dxfId="127">
      <pivotArea dataOnly="0" labelOnly="1" grandRow="1" outline="0" fieldPosition="0"/>
    </format>
    <format dxfId="126">
      <pivotArea dataOnly="0" labelOnly="1" fieldPosition="0">
        <references count="1">
          <reference field="6" count="2">
            <x v="0"/>
            <x v="1"/>
          </reference>
        </references>
      </pivotArea>
    </format>
    <format dxfId="125">
      <pivotArea dataOnly="0" labelOnly="1" grandCol="1" outline="0" fieldPosition="0"/>
    </format>
    <format dxfId="124">
      <pivotArea type="origin" dataOnly="0" labelOnly="1" outline="0" fieldPosition="0"/>
    </format>
    <format dxfId="123">
      <pivotArea field="6" type="button" dataOnly="0" labelOnly="1" outline="0" axis="axisCol" fieldPosition="0"/>
    </format>
    <format dxfId="122">
      <pivotArea type="topRight" dataOnly="0" labelOnly="1" outline="0" fieldPosition="0"/>
    </format>
    <format dxfId="121">
      <pivotArea field="11" type="button" dataOnly="0" labelOnly="1" outline="0" axis="axisRow" fieldPosition="0"/>
    </format>
    <format dxfId="120">
      <pivotArea dataOnly="0" labelOnly="1" fieldPosition="0">
        <references count="1">
          <reference field="6" count="2">
            <x v="0"/>
            <x v="1"/>
          </reference>
        </references>
      </pivotArea>
    </format>
    <format dxfId="119">
      <pivotArea dataOnly="0" labelOnly="1" grandCol="1" outline="0" fieldPosition="0"/>
    </format>
    <format dxfId="118">
      <pivotArea grandRow="1" outline="0" collapsedLevelsAreSubtotals="1" fieldPosition="0"/>
    </format>
    <format dxfId="117">
      <pivotArea dataOnly="0" labelOnly="1" grandRow="1" outline="0" fieldPosition="0"/>
    </format>
  </formats>
  <pivotTableStyleInfo name="PivotStyleLight1 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5.xml><?xml version="1.0" encoding="utf-8"?>
<pivotTableDefinition xmlns="http://schemas.openxmlformats.org/spreadsheetml/2006/main" xmlns:mc="http://schemas.openxmlformats.org/markup-compatibility/2006" xmlns:xr="http://schemas.microsoft.com/office/spreadsheetml/2014/revision" mc:Ignorable="xr" xr:uid="{1BCDC44A-230D-480A-88CF-48F0E8FD82BC}" name="PivotTable16" cacheId="0" applyNumberFormats="0" applyBorderFormats="0" applyFontFormats="0" applyPatternFormats="0" applyAlignmentFormats="0" applyWidthHeightFormats="1" dataCaption="Values" updatedVersion="8" minRefreshableVersion="3" itemPrintTitles="1" createdVersion="8" indent="0" outline="1" outlineData="1" multipleFieldFilters="0" rowHeaderCaption="POR TAMAÑO (ingresos)" colHeaderCaption="">
  <location ref="A978:D991" firstHeaderRow="0" firstDataRow="1" firstDataCol="1"/>
  <pivotFields count="87">
    <pivotField dataField="1" showAll="0"/>
    <pivotField showAll="0"/>
    <pivotField showAll="0"/>
    <pivotField showAll="0"/>
    <pivotField showAll="0"/>
    <pivotField showAll="0"/>
    <pivotField axis="axisRow" showAll="0">
      <items count="4">
        <item n="Pymes de hombres" x="1"/>
        <item n="Pymes de mujeres" x="0"/>
        <item h="1" x="2"/>
        <item t="default"/>
      </items>
    </pivotField>
    <pivotField showAll="0"/>
    <pivotField axis="axisRow" showAll="0">
      <items count="6">
        <item x="2"/>
        <item x="3"/>
        <item x="1"/>
        <item x="0"/>
        <item x="4"/>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4">
        <item x="1"/>
        <item h="1" x="0"/>
        <item h="1" x="2"/>
        <item t="default"/>
      </items>
    </pivotField>
    <pivotField showAll="0"/>
    <pivotField showAll="0"/>
    <pivotField showAll="0"/>
    <pivotField showAll="0"/>
    <pivotField dataField="1" showAll="0"/>
    <pivotField showAll="0"/>
    <pivotField showAll="0"/>
    <pivotField showAll="0"/>
    <pivotField showAll="0"/>
    <pivotField showAll="0"/>
    <pivotField showAll="0"/>
    <pivotField dataField="1" showAll="0"/>
    <pivotField showAll="0"/>
    <pivotField showAll="0"/>
    <pivotField showAll="0"/>
    <pivotField showAll="0"/>
  </pivotFields>
  <rowFields count="3">
    <field x="6"/>
    <field x="70"/>
    <field x="8"/>
  </rowFields>
  <rowItems count="13">
    <i>
      <x/>
    </i>
    <i r="1">
      <x/>
    </i>
    <i r="2">
      <x/>
    </i>
    <i r="2">
      <x v="1"/>
    </i>
    <i r="2">
      <x v="2"/>
    </i>
    <i r="2">
      <x v="3"/>
    </i>
    <i>
      <x v="1"/>
    </i>
    <i r="1">
      <x/>
    </i>
    <i r="2">
      <x/>
    </i>
    <i r="2">
      <x v="1"/>
    </i>
    <i r="2">
      <x v="2"/>
    </i>
    <i r="2">
      <x v="3"/>
    </i>
    <i t="grand">
      <x/>
    </i>
  </rowItems>
  <colFields count="1">
    <field x="-2"/>
  </colFields>
  <colItems count="3">
    <i>
      <x/>
    </i>
    <i i="1">
      <x v="1"/>
    </i>
    <i i="2">
      <x v="2"/>
    </i>
  </colItems>
  <dataFields count="3">
    <dataField name="POR TAMAÑO (ingresos)" fld="0" showDataAs="percentOfCol" baseField="0" baseItem="0" numFmtId="10"/>
    <dataField name="Promedio de N.º de préstamos" fld="82" subtotal="average" baseField="6" baseItem="0" numFmtId="165"/>
    <dataField name="Promedio de Exposición a préstamos" fld="75" subtotal="average" baseField="6" baseItem="0" numFmtId="166"/>
  </dataFields>
  <formats count="39">
    <format dxfId="190">
      <pivotArea grandRow="1" outline="0" collapsedLevelsAreSubtotals="1" fieldPosition="0"/>
    </format>
    <format dxfId="189">
      <pivotArea dataOnly="0" labelOnly="1" grandRow="1" outline="0" fieldPosition="0"/>
    </format>
    <format dxfId="188">
      <pivotArea type="origin" dataOnly="0" labelOnly="1" outline="0" fieldPosition="0"/>
    </format>
    <format dxfId="187">
      <pivotArea type="topRight" dataOnly="0" labelOnly="1" outline="0" fieldPosition="0"/>
    </format>
    <format dxfId="186">
      <pivotArea dataOnly="0" labelOnly="1" grandCol="1" outline="0" fieldPosition="0"/>
    </format>
    <format dxfId="185">
      <pivotArea type="topRight" dataOnly="0" labelOnly="1" outline="0" offset="C1:E1" fieldPosition="0"/>
    </format>
    <format dxfId="184">
      <pivotArea dataOnly="0" labelOnly="1" grandCol="1" outline="0" fieldPosition="0"/>
    </format>
    <format dxfId="183">
      <pivotArea grandRow="1" outline="0" collapsedLevelsAreSubtotals="1" fieldPosition="0"/>
    </format>
    <format dxfId="182">
      <pivotArea dataOnly="0" labelOnly="1" grandRow="1" outline="0" fieldPosition="0"/>
    </format>
    <format dxfId="181">
      <pivotArea grandRow="1" outline="0" collapsedLevelsAreSubtotals="1" fieldPosition="0"/>
    </format>
    <format dxfId="180">
      <pivotArea dataOnly="0" labelOnly="1" grandRow="1" outline="0" fieldPosition="0"/>
    </format>
    <format dxfId="179">
      <pivotArea outline="0" fieldPosition="0">
        <references count="1">
          <reference field="4294967294" count="1">
            <x v="0"/>
          </reference>
        </references>
      </pivotArea>
    </format>
    <format dxfId="178">
      <pivotArea dataOnly="0" labelOnly="1" outline="0" fieldPosition="0">
        <references count="1">
          <reference field="4294967294" count="2">
            <x v="1"/>
            <x v="2"/>
          </reference>
        </references>
      </pivotArea>
    </format>
    <format dxfId="177">
      <pivotArea dataOnly="0" labelOnly="1" outline="0" fieldPosition="0">
        <references count="1">
          <reference field="4294967294" count="2">
            <x v="1"/>
            <x v="2"/>
          </reference>
        </references>
      </pivotArea>
    </format>
    <format dxfId="176">
      <pivotArea collapsedLevelsAreSubtotals="1" fieldPosition="0">
        <references count="2">
          <reference field="4294967294" count="1" selected="0">
            <x v="1"/>
          </reference>
          <reference field="6" count="1">
            <x v="0"/>
          </reference>
        </references>
      </pivotArea>
    </format>
    <format dxfId="175">
      <pivotArea collapsedLevelsAreSubtotals="1" fieldPosition="0">
        <references count="3">
          <reference field="4294967294" count="1" selected="0">
            <x v="1"/>
          </reference>
          <reference field="6" count="1" selected="0">
            <x v="0"/>
          </reference>
          <reference field="70" count="0"/>
        </references>
      </pivotArea>
    </format>
    <format dxfId="174">
      <pivotArea collapsedLevelsAreSubtotals="1" fieldPosition="0">
        <references count="4">
          <reference field="4294967294" count="1" selected="0">
            <x v="1"/>
          </reference>
          <reference field="6" count="1" selected="0">
            <x v="0"/>
          </reference>
          <reference field="8" count="4">
            <x v="0"/>
            <x v="1"/>
            <x v="2"/>
            <x v="3"/>
          </reference>
          <reference field="70" count="0" selected="0"/>
        </references>
      </pivotArea>
    </format>
    <format dxfId="173">
      <pivotArea collapsedLevelsAreSubtotals="1" fieldPosition="0">
        <references count="2">
          <reference field="4294967294" count="1" selected="0">
            <x v="1"/>
          </reference>
          <reference field="6" count="1">
            <x v="1"/>
          </reference>
        </references>
      </pivotArea>
    </format>
    <format dxfId="172">
      <pivotArea collapsedLevelsAreSubtotals="1" fieldPosition="0">
        <references count="3">
          <reference field="4294967294" count="1" selected="0">
            <x v="1"/>
          </reference>
          <reference field="6" count="1" selected="0">
            <x v="1"/>
          </reference>
          <reference field="70" count="0"/>
        </references>
      </pivotArea>
    </format>
    <format dxfId="171">
      <pivotArea collapsedLevelsAreSubtotals="1" fieldPosition="0">
        <references count="4">
          <reference field="4294967294" count="1" selected="0">
            <x v="1"/>
          </reference>
          <reference field="6" count="1" selected="0">
            <x v="1"/>
          </reference>
          <reference field="8" count="4">
            <x v="0"/>
            <x v="1"/>
            <x v="2"/>
            <x v="3"/>
          </reference>
          <reference field="70" count="0" selected="0"/>
        </references>
      </pivotArea>
    </format>
    <format dxfId="170">
      <pivotArea outline="0" collapsedLevelsAreSubtotals="1" fieldPosition="0">
        <references count="1">
          <reference field="4294967294" count="1" selected="0">
            <x v="2"/>
          </reference>
        </references>
      </pivotArea>
    </format>
    <format dxfId="169">
      <pivotArea collapsedLevelsAreSubtotals="1" fieldPosition="0">
        <references count="1">
          <reference field="6" count="1">
            <x v="0"/>
          </reference>
        </references>
      </pivotArea>
    </format>
    <format dxfId="168">
      <pivotArea collapsedLevelsAreSubtotals="1" fieldPosition="0">
        <references count="2">
          <reference field="6" count="1" selected="0">
            <x v="0"/>
          </reference>
          <reference field="70" count="0"/>
        </references>
      </pivotArea>
    </format>
    <format dxfId="167">
      <pivotArea collapsedLevelsAreSubtotals="1" fieldPosition="0">
        <references count="3">
          <reference field="6" count="1" selected="0">
            <x v="0"/>
          </reference>
          <reference field="8" count="4">
            <x v="0"/>
            <x v="1"/>
            <x v="2"/>
            <x v="3"/>
          </reference>
          <reference field="70" count="0" selected="0"/>
        </references>
      </pivotArea>
    </format>
    <format dxfId="166">
      <pivotArea collapsedLevelsAreSubtotals="1" fieldPosition="0">
        <references count="1">
          <reference field="6" count="1">
            <x v="1"/>
          </reference>
        </references>
      </pivotArea>
    </format>
    <format dxfId="165">
      <pivotArea collapsedLevelsAreSubtotals="1" fieldPosition="0">
        <references count="2">
          <reference field="6" count="1" selected="0">
            <x v="1"/>
          </reference>
          <reference field="70" count="0"/>
        </references>
      </pivotArea>
    </format>
    <format dxfId="164">
      <pivotArea collapsedLevelsAreSubtotals="1" fieldPosition="0">
        <references count="3">
          <reference field="6" count="1" selected="0">
            <x v="1"/>
          </reference>
          <reference field="8" count="4">
            <x v="0"/>
            <x v="1"/>
            <x v="2"/>
            <x v="3"/>
          </reference>
          <reference field="70" count="0" selected="0"/>
        </references>
      </pivotArea>
    </format>
    <format dxfId="163">
      <pivotArea dataOnly="0" labelOnly="1" fieldPosition="0">
        <references count="1">
          <reference field="6" count="0"/>
        </references>
      </pivotArea>
    </format>
    <format dxfId="162">
      <pivotArea dataOnly="0" labelOnly="1" fieldPosition="0">
        <references count="2">
          <reference field="6" count="1" selected="0">
            <x v="0"/>
          </reference>
          <reference field="70" count="0"/>
        </references>
      </pivotArea>
    </format>
    <format dxfId="161">
      <pivotArea dataOnly="0" labelOnly="1" fieldPosition="0">
        <references count="2">
          <reference field="6" count="1" selected="0">
            <x v="1"/>
          </reference>
          <reference field="70" count="0"/>
        </references>
      </pivotArea>
    </format>
    <format dxfId="160">
      <pivotArea dataOnly="0" labelOnly="1" fieldPosition="0">
        <references count="3">
          <reference field="6" count="1" selected="0">
            <x v="0"/>
          </reference>
          <reference field="8" count="4">
            <x v="0"/>
            <x v="1"/>
            <x v="2"/>
            <x v="3"/>
          </reference>
          <reference field="70" count="0" selected="0"/>
        </references>
      </pivotArea>
    </format>
    <format dxfId="159">
      <pivotArea dataOnly="0" labelOnly="1" fieldPosition="0">
        <references count="3">
          <reference field="6" count="1" selected="0">
            <x v="1"/>
          </reference>
          <reference field="8" count="4">
            <x v="0"/>
            <x v="1"/>
            <x v="2"/>
            <x v="3"/>
          </reference>
          <reference field="70" count="0" selected="0"/>
        </references>
      </pivotArea>
    </format>
    <format dxfId="158">
      <pivotArea field="6" type="button" dataOnly="0" labelOnly="1" outline="0" axis="axisRow" fieldPosition="0"/>
    </format>
    <format dxfId="157">
      <pivotArea dataOnly="0" labelOnly="1" outline="0" fieldPosition="0">
        <references count="1">
          <reference field="4294967294" count="3">
            <x v="0"/>
            <x v="1"/>
            <x v="2"/>
          </reference>
        </references>
      </pivotArea>
    </format>
    <format dxfId="156">
      <pivotArea field="6" type="button" dataOnly="0" labelOnly="1" outline="0" axis="axisRow" fieldPosition="0"/>
    </format>
    <format dxfId="155">
      <pivotArea dataOnly="0" labelOnly="1" outline="0" fieldPosition="0">
        <references count="1">
          <reference field="4294967294" count="3">
            <x v="0"/>
            <x v="1"/>
            <x v="2"/>
          </reference>
        </references>
      </pivotArea>
    </format>
    <format dxfId="154">
      <pivotArea grandRow="1" outline="0" collapsedLevelsAreSubtotals="1" fieldPosition="0"/>
    </format>
    <format dxfId="153">
      <pivotArea dataOnly="0" labelOnly="1" grandRow="1" outline="0" fieldPosition="0"/>
    </format>
    <format dxfId="152">
      <pivotArea outline="0" collapsedLevelsAreSubtotals="1" fieldPosition="0">
        <references count="1">
          <reference field="4294967294" count="1" selected="0">
            <x v="1"/>
          </reference>
        </references>
      </pivotArea>
    </format>
  </formats>
  <pivotTableStyleInfo name="PivotStyleLight1 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6.xml><?xml version="1.0" encoding="utf-8"?>
<pivotTableDefinition xmlns="http://schemas.openxmlformats.org/spreadsheetml/2006/main" xmlns:mc="http://schemas.openxmlformats.org/markup-compatibility/2006" xmlns:xr="http://schemas.microsoft.com/office/spreadsheetml/2014/revision" mc:Ignorable="xr" xr:uid="{CEB42BEA-C1F5-42AF-B949-EBCD427CC8EA}" name="PivotTable13" cacheId="0" applyNumberFormats="0" applyBorderFormats="0" applyFontFormats="0" applyPatternFormats="0" applyAlignmentFormats="0" applyWidthHeightFormats="1" dataCaption="Values" updatedVersion="8" minRefreshableVersion="3" itemPrintTitles="1" createdVersion="8" indent="0" outline="1" outlineData="1" multipleFieldFilters="0" rowHeaderCaption="" colHeaderCaption="">
  <location ref="A768:X776" firstHeaderRow="1" firstDataRow="2" firstDataCol="1"/>
  <pivotFields count="87">
    <pivotField dataField="1" showAll="0"/>
    <pivotField axis="axisCol" showAll="0">
      <items count="24">
        <item x="0"/>
        <item x="9"/>
        <item x="10"/>
        <item x="3"/>
        <item x="2"/>
        <item x="7"/>
        <item x="4"/>
        <item x="5"/>
        <item x="1"/>
        <item x="11"/>
        <item x="6"/>
        <item x="16"/>
        <item x="12"/>
        <item x="15"/>
        <item x="8"/>
        <item x="21"/>
        <item x="19"/>
        <item x="14"/>
        <item x="18"/>
        <item x="13"/>
        <item x="20"/>
        <item x="17"/>
        <item x="22"/>
        <item t="default"/>
      </items>
    </pivotField>
    <pivotField showAll="0"/>
    <pivotField showAll="0"/>
    <pivotField showAll="0"/>
    <pivotField showAll="0"/>
    <pivotField axis="axisRow" showAll="0">
      <items count="4">
        <item n="Pymes de hombres" x="1"/>
        <item n="Pymes de mujeres" x="0"/>
        <item h="1"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4">
        <item x="1"/>
        <item x="0"/>
        <item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2">
    <field x="6"/>
    <field x="70"/>
  </rowFields>
  <rowItems count="7">
    <i>
      <x/>
    </i>
    <i r="1">
      <x/>
    </i>
    <i r="1">
      <x v="1"/>
    </i>
    <i>
      <x v="1"/>
    </i>
    <i r="1">
      <x/>
    </i>
    <i r="1">
      <x v="1"/>
    </i>
    <i t="grand">
      <x/>
    </i>
  </rowItems>
  <colFields count="1">
    <field x="1"/>
  </colFields>
  <colItems count="23">
    <i>
      <x/>
    </i>
    <i>
      <x v="1"/>
    </i>
    <i>
      <x v="2"/>
    </i>
    <i>
      <x v="3"/>
    </i>
    <i>
      <x v="4"/>
    </i>
    <i>
      <x v="5"/>
    </i>
    <i>
      <x v="6"/>
    </i>
    <i>
      <x v="7"/>
    </i>
    <i>
      <x v="8"/>
    </i>
    <i>
      <x v="9"/>
    </i>
    <i>
      <x v="10"/>
    </i>
    <i>
      <x v="11"/>
    </i>
    <i>
      <x v="12"/>
    </i>
    <i>
      <x v="13"/>
    </i>
    <i>
      <x v="14"/>
    </i>
    <i>
      <x v="15"/>
    </i>
    <i>
      <x v="16"/>
    </i>
    <i>
      <x v="17"/>
    </i>
    <i>
      <x v="18"/>
    </i>
    <i>
      <x v="19"/>
    </i>
    <i>
      <x v="20"/>
    </i>
    <i>
      <x v="21"/>
    </i>
    <i t="grand">
      <x/>
    </i>
  </colItems>
  <dataFields count="1">
    <dataField name="POR REGIÓN" fld="0" showDataAs="percentOfTotal" baseField="0" baseItem="0" numFmtId="10"/>
  </dataFields>
  <formats count="27">
    <format dxfId="217">
      <pivotArea grandRow="1" outline="0" collapsedLevelsAreSubtotals="1" fieldPosition="0"/>
    </format>
    <format dxfId="216">
      <pivotArea dataOnly="0" labelOnly="1" grandRow="1" outline="0" fieldPosition="0"/>
    </format>
    <format dxfId="215">
      <pivotArea grandRow="1" grandCol="1" outline="0" collapsedLevelsAreSubtotals="1" fieldPosition="0"/>
    </format>
    <format dxfId="214">
      <pivotArea type="origin" dataOnly="0" labelOnly="1" outline="0" fieldPosition="0"/>
    </format>
    <format dxfId="213">
      <pivotArea type="topRight" dataOnly="0" labelOnly="1" outline="0" fieldPosition="0"/>
    </format>
    <format dxfId="212">
      <pivotArea dataOnly="0" labelOnly="1" grandCol="1" outline="0" fieldPosition="0"/>
    </format>
    <format dxfId="211">
      <pivotArea dataOnly="0" labelOnly="1" grandCol="1" outline="0" fieldPosition="0"/>
    </format>
    <format dxfId="210">
      <pivotArea dataOnly="0" labelOnly="1" grandCol="1" outline="0" fieldPosition="0"/>
    </format>
    <format dxfId="209">
      <pivotArea type="origin" dataOnly="0" labelOnly="1" outline="0" fieldPosition="0"/>
    </format>
    <format dxfId="208">
      <pivotArea type="topRight" dataOnly="0" labelOnly="1" outline="0" fieldPosition="0"/>
    </format>
    <format dxfId="207">
      <pivotArea type="origin" dataOnly="0" labelOnly="1" outline="0" fieldPosition="0"/>
    </format>
    <format dxfId="206">
      <pivotArea type="topRight" dataOnly="0" labelOnly="1" outline="0" fieldPosition="0"/>
    </format>
    <format dxfId="205">
      <pivotArea dataOnly="0" labelOnly="1" grandCol="1" outline="0" fieldPosition="0"/>
    </format>
    <format dxfId="204">
      <pivotArea dataOnly="0" labelOnly="1" grandCol="1" outline="0" fieldPosition="0"/>
    </format>
    <format dxfId="203">
      <pivotArea grandRow="1" outline="0" collapsedLevelsAreSubtotals="1" fieldPosition="0"/>
    </format>
    <format dxfId="202">
      <pivotArea dataOnly="0" labelOnly="1" grandRow="1" outline="0" fieldPosition="0"/>
    </format>
    <format dxfId="201">
      <pivotArea grandRow="1" outline="0" collapsedLevelsAreSubtotals="1" fieldPosition="0"/>
    </format>
    <format dxfId="200">
      <pivotArea dataOnly="0" labelOnly="1" grandRow="1" outline="0" fieldPosition="0"/>
    </format>
    <format dxfId="199">
      <pivotArea outline="0" fieldPosition="0">
        <references count="1">
          <reference field="4294967294" count="1">
            <x v="0"/>
          </reference>
        </references>
      </pivotArea>
    </format>
    <format dxfId="198">
      <pivotArea type="origin" dataOnly="0" labelOnly="1" outline="0" fieldPosition="0"/>
    </format>
    <format dxfId="197">
      <pivotArea field="1" type="button" dataOnly="0" labelOnly="1" outline="0" axis="axisCol" fieldPosition="0"/>
    </format>
    <format dxfId="196">
      <pivotArea type="topRight" dataOnly="0" labelOnly="1" outline="0" fieldPosition="0"/>
    </format>
    <format dxfId="195">
      <pivotArea field="6" type="button" dataOnly="0" labelOnly="1" outline="0" axis="axisRow" fieldPosition="0"/>
    </format>
    <format dxfId="194">
      <pivotArea dataOnly="0" labelOnly="1" fieldPosition="0">
        <references count="1">
          <reference field="1" count="22">
            <x v="0"/>
            <x v="1"/>
            <x v="2"/>
            <x v="3"/>
            <x v="4"/>
            <x v="5"/>
            <x v="6"/>
            <x v="7"/>
            <x v="8"/>
            <x v="9"/>
            <x v="10"/>
            <x v="11"/>
            <x v="12"/>
            <x v="13"/>
            <x v="14"/>
            <x v="15"/>
            <x v="16"/>
            <x v="17"/>
            <x v="18"/>
            <x v="19"/>
            <x v="20"/>
            <x v="21"/>
          </reference>
        </references>
      </pivotArea>
    </format>
    <format dxfId="193">
      <pivotArea dataOnly="0" labelOnly="1" grandCol="1" outline="0" fieldPosition="0"/>
    </format>
    <format dxfId="192">
      <pivotArea grandRow="1" outline="0" collapsedLevelsAreSubtotals="1" fieldPosition="0"/>
    </format>
    <format dxfId="191">
      <pivotArea dataOnly="0" labelOnly="1" grandRow="1" outline="0" fieldPosition="0"/>
    </format>
  </formats>
  <pivotTableStyleInfo name="PivotStyleLight1 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7.xml><?xml version="1.0" encoding="utf-8"?>
<pivotTableDefinition xmlns="http://schemas.openxmlformats.org/spreadsheetml/2006/main" xmlns:mc="http://schemas.openxmlformats.org/markup-compatibility/2006" xmlns:xr="http://schemas.microsoft.com/office/spreadsheetml/2014/revision" mc:Ignorable="xr" xr:uid="{E7FBCFDC-5121-4F7F-A2DE-07753B5946AD}" name="PivotTable34" cacheId="0" applyNumberFormats="0" applyBorderFormats="0" applyFontFormats="0" applyPatternFormats="0" applyAlignmentFormats="0" applyWidthHeightFormats="1" dataCaption="Values" updatedVersion="8" minRefreshableVersion="3" itemPrintTitles="1" createdVersion="8" indent="0" outline="1" outlineData="1" multipleFieldFilters="0" rowHeaderCaption="" colHeaderCaption="">
  <location ref="A1457:H1495" firstHeaderRow="1" firstDataRow="2" firstDataCol="1"/>
  <pivotFields count="87">
    <pivotField dataField="1" showAll="0"/>
    <pivotField axis="axisRow" showAll="0">
      <items count="24">
        <item x="0"/>
        <item x="9"/>
        <item x="10"/>
        <item x="3"/>
        <item x="2"/>
        <item x="7"/>
        <item x="4"/>
        <item x="5"/>
        <item x="11"/>
        <item x="6"/>
        <item x="16"/>
        <item x="12"/>
        <item x="15"/>
        <item x="8"/>
        <item x="21"/>
        <item x="19"/>
        <item x="14"/>
        <item x="18"/>
        <item x="13"/>
        <item x="20"/>
        <item x="17"/>
        <item x="1"/>
        <item x="22"/>
        <item t="default"/>
      </items>
    </pivotField>
    <pivotField showAll="0"/>
    <pivotField showAll="0"/>
    <pivotField showAll="0"/>
    <pivotField showAll="0"/>
    <pivotField axis="axisRow" showAll="0">
      <items count="4">
        <item n="Pymes de hombres" x="1"/>
        <item n="Pymes de mujeres" x="0"/>
        <item h="1"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4">
        <item x="1"/>
        <item h="1" x="0"/>
        <item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Col" showAll="0">
      <items count="8">
        <item x="0"/>
        <item x="3"/>
        <item x="5"/>
        <item x="4"/>
        <item x="2"/>
        <item x="1"/>
        <item x="6"/>
        <item t="default"/>
      </items>
    </pivotField>
  </pivotFields>
  <rowFields count="3">
    <field x="6"/>
    <field x="70"/>
    <field x="1"/>
  </rowFields>
  <rowItems count="37">
    <i>
      <x/>
    </i>
    <i r="1">
      <x/>
    </i>
    <i r="2">
      <x/>
    </i>
    <i r="2">
      <x v="1"/>
    </i>
    <i r="2">
      <x v="2"/>
    </i>
    <i r="2">
      <x v="3"/>
    </i>
    <i r="2">
      <x v="4"/>
    </i>
    <i r="2">
      <x v="5"/>
    </i>
    <i r="2">
      <x v="6"/>
    </i>
    <i r="2">
      <x v="7"/>
    </i>
    <i r="2">
      <x v="8"/>
    </i>
    <i r="2">
      <x v="9"/>
    </i>
    <i r="2">
      <x v="10"/>
    </i>
    <i r="2">
      <x v="11"/>
    </i>
    <i r="2">
      <x v="14"/>
    </i>
    <i r="2">
      <x v="15"/>
    </i>
    <i r="2">
      <x v="17"/>
    </i>
    <i r="2">
      <x v="18"/>
    </i>
    <i r="2">
      <x v="19"/>
    </i>
    <i>
      <x v="1"/>
    </i>
    <i r="1">
      <x/>
    </i>
    <i r="2">
      <x/>
    </i>
    <i r="2">
      <x v="1"/>
    </i>
    <i r="2">
      <x v="2"/>
    </i>
    <i r="2">
      <x v="3"/>
    </i>
    <i r="2">
      <x v="4"/>
    </i>
    <i r="2">
      <x v="5"/>
    </i>
    <i r="2">
      <x v="6"/>
    </i>
    <i r="2">
      <x v="7"/>
    </i>
    <i r="2">
      <x v="9"/>
    </i>
    <i r="2">
      <x v="11"/>
    </i>
    <i r="2">
      <x v="12"/>
    </i>
    <i r="2">
      <x v="13"/>
    </i>
    <i r="2">
      <x v="14"/>
    </i>
    <i r="2">
      <x v="15"/>
    </i>
    <i r="2">
      <x v="17"/>
    </i>
    <i t="grand">
      <x/>
    </i>
  </rowItems>
  <colFields count="1">
    <field x="86"/>
  </colFields>
  <colItems count="7">
    <i>
      <x/>
    </i>
    <i>
      <x v="1"/>
    </i>
    <i>
      <x v="2"/>
    </i>
    <i>
      <x v="3"/>
    </i>
    <i>
      <x v="4"/>
    </i>
    <i>
      <x v="5"/>
    </i>
    <i t="grand">
      <x/>
    </i>
  </colItems>
  <dataFields count="1">
    <dataField name="POR REGIÓN" fld="0" showDataAs="percentOfTotal" baseField="0" baseItem="0" numFmtId="10"/>
  </dataFields>
  <formats count="52">
    <format dxfId="269">
      <pivotArea grandRow="1" grandCol="1" outline="0" collapsedLevelsAreSubtotals="1" fieldPosition="0"/>
    </format>
    <format dxfId="268">
      <pivotArea type="origin" dataOnly="0" labelOnly="1" outline="0" fieldPosition="0"/>
    </format>
    <format dxfId="267">
      <pivotArea type="topRight" dataOnly="0" labelOnly="1" outline="0" fieldPosition="0"/>
    </format>
    <format dxfId="266">
      <pivotArea dataOnly="0" labelOnly="1" grandCol="1" outline="0" fieldPosition="0"/>
    </format>
    <format dxfId="265">
      <pivotArea type="topRight" dataOnly="0" labelOnly="1" outline="0" offset="C1:X1" fieldPosition="0"/>
    </format>
    <format dxfId="264">
      <pivotArea dataOnly="0" labelOnly="1" grandCol="1" outline="0" fieldPosition="0"/>
    </format>
    <format dxfId="263">
      <pivotArea outline="0" collapsedLevelsAreSubtotals="1" fieldPosition="0"/>
    </format>
    <format dxfId="262">
      <pivotArea outline="0" collapsedLevelsAreSubtotals="1" fieldPosition="0"/>
    </format>
    <format dxfId="261">
      <pivotArea grandRow="1" outline="0" collapsedLevelsAreSubtotals="1" fieldPosition="0"/>
    </format>
    <format dxfId="260">
      <pivotArea dataOnly="0" labelOnly="1" grandRow="1" outline="0" fieldPosition="0"/>
    </format>
    <format dxfId="259">
      <pivotArea dataOnly="0" labelOnly="1" grandRow="1" outline="0" fieldPosition="0"/>
    </format>
    <format dxfId="258">
      <pivotArea grandRow="1" outline="0" collapsedLevelsAreSubtotals="1" fieldPosition="0"/>
    </format>
    <format dxfId="257">
      <pivotArea dataOnly="0" labelOnly="1" grandRow="1" outline="0" fieldPosition="0"/>
    </format>
    <format dxfId="256">
      <pivotArea dataOnly="0" labelOnly="1" grandRow="1" outline="0" fieldPosition="0"/>
    </format>
    <format dxfId="255">
      <pivotArea type="origin" dataOnly="0" labelOnly="1" outline="0" fieldPosition="0"/>
    </format>
    <format dxfId="254">
      <pivotArea type="topRight" dataOnly="0" labelOnly="1" outline="0" fieldPosition="0"/>
    </format>
    <format dxfId="253">
      <pivotArea dataOnly="0" labelOnly="1" grandCol="1" outline="0" fieldPosition="0"/>
    </format>
    <format dxfId="252">
      <pivotArea dataOnly="0" labelOnly="1" grandCol="1" outline="0" fieldPosition="0"/>
    </format>
    <format dxfId="251">
      <pivotArea type="origin" dataOnly="0" labelOnly="1" outline="0" fieldPosition="0"/>
    </format>
    <format dxfId="250">
      <pivotArea type="topRight" dataOnly="0" labelOnly="1" outline="0" fieldPosition="0"/>
    </format>
    <format dxfId="249">
      <pivotArea dataOnly="0" labelOnly="1" grandCol="1" outline="0" fieldPosition="0"/>
    </format>
    <format dxfId="248">
      <pivotArea type="origin" dataOnly="0" labelOnly="1" outline="0" fieldPosition="0"/>
    </format>
    <format dxfId="247">
      <pivotArea type="topRight" dataOnly="0" labelOnly="1" outline="0" fieldPosition="0"/>
    </format>
    <format dxfId="246">
      <pivotArea dataOnly="0" labelOnly="1" grandCol="1" outline="0" fieldPosition="0"/>
    </format>
    <format dxfId="245">
      <pivotArea grandRow="1" outline="0" collapsedLevelsAreSubtotals="1" fieldPosition="0"/>
    </format>
    <format dxfId="244">
      <pivotArea dataOnly="0" labelOnly="1" grandRow="1" outline="0" fieldPosition="0"/>
    </format>
    <format dxfId="243">
      <pivotArea grandRow="1" outline="0" collapsedLevelsAreSubtotals="1" fieldPosition="0"/>
    </format>
    <format dxfId="242">
      <pivotArea dataOnly="0" labelOnly="1" grandRow="1" outline="0" fieldPosition="0"/>
    </format>
    <format dxfId="241">
      <pivotArea type="origin" dataOnly="0" labelOnly="1" outline="0" fieldPosition="0"/>
    </format>
    <format dxfId="240">
      <pivotArea type="topRight" dataOnly="0" labelOnly="1" outline="0" offset="A1:E1" fieldPosition="0"/>
    </format>
    <format dxfId="239">
      <pivotArea type="origin" dataOnly="0" labelOnly="1" outline="0" fieldPosition="0"/>
    </format>
    <format dxfId="238">
      <pivotArea type="topRight" dataOnly="0" labelOnly="1" outline="0" fieldPosition="0"/>
    </format>
    <format dxfId="237">
      <pivotArea outline="0" fieldPosition="0">
        <references count="1">
          <reference field="4294967294" count="1">
            <x v="0"/>
          </reference>
        </references>
      </pivotArea>
    </format>
    <format dxfId="236">
      <pivotArea collapsedLevelsAreSubtotals="1" fieldPosition="0">
        <references count="1">
          <reference field="6" count="1">
            <x v="0"/>
          </reference>
        </references>
      </pivotArea>
    </format>
    <format dxfId="235">
      <pivotArea collapsedLevelsAreSubtotals="1" fieldPosition="0">
        <references count="2">
          <reference field="6" count="1" selected="0">
            <x v="0"/>
          </reference>
          <reference field="70" count="1">
            <x v="0"/>
          </reference>
        </references>
      </pivotArea>
    </format>
    <format dxfId="234">
      <pivotArea collapsedLevelsAreSubtotals="1" fieldPosition="0">
        <references count="3">
          <reference field="1" count="17">
            <x v="0"/>
            <x v="1"/>
            <x v="2"/>
            <x v="3"/>
            <x v="4"/>
            <x v="5"/>
            <x v="6"/>
            <x v="7"/>
            <x v="8"/>
            <x v="9"/>
            <x v="10"/>
            <x v="11"/>
            <x v="14"/>
            <x v="15"/>
            <x v="17"/>
            <x v="18"/>
            <x v="19"/>
          </reference>
          <reference field="6" count="1" selected="0">
            <x v="0"/>
          </reference>
          <reference field="70" count="1" selected="0">
            <x v="0"/>
          </reference>
        </references>
      </pivotArea>
    </format>
    <format dxfId="233">
      <pivotArea collapsedLevelsAreSubtotals="1" fieldPosition="0">
        <references count="1">
          <reference field="6" count="1">
            <x v="1"/>
          </reference>
        </references>
      </pivotArea>
    </format>
    <format dxfId="232">
      <pivotArea collapsedLevelsAreSubtotals="1" fieldPosition="0">
        <references count="2">
          <reference field="6" count="1" selected="0">
            <x v="1"/>
          </reference>
          <reference field="70" count="1">
            <x v="0"/>
          </reference>
        </references>
      </pivotArea>
    </format>
    <format dxfId="231">
      <pivotArea collapsedLevelsAreSubtotals="1" fieldPosition="0">
        <references count="3">
          <reference field="1" count="15">
            <x v="0"/>
            <x v="1"/>
            <x v="2"/>
            <x v="3"/>
            <x v="4"/>
            <x v="5"/>
            <x v="6"/>
            <x v="7"/>
            <x v="9"/>
            <x v="11"/>
            <x v="12"/>
            <x v="13"/>
            <x v="14"/>
            <x v="15"/>
            <x v="17"/>
          </reference>
          <reference field="6" count="1" selected="0">
            <x v="1"/>
          </reference>
          <reference field="70" count="1" selected="0">
            <x v="0"/>
          </reference>
        </references>
      </pivotArea>
    </format>
    <format dxfId="230">
      <pivotArea dataOnly="0" labelOnly="1" fieldPosition="0">
        <references count="1">
          <reference field="6" count="0"/>
        </references>
      </pivotArea>
    </format>
    <format dxfId="229">
      <pivotArea dataOnly="0" labelOnly="1" fieldPosition="0">
        <references count="2">
          <reference field="6" count="1" selected="0">
            <x v="0"/>
          </reference>
          <reference field="70" count="1">
            <x v="0"/>
          </reference>
        </references>
      </pivotArea>
    </format>
    <format dxfId="228">
      <pivotArea dataOnly="0" labelOnly="1" fieldPosition="0">
        <references count="2">
          <reference field="6" count="1" selected="0">
            <x v="1"/>
          </reference>
          <reference field="70" count="1">
            <x v="0"/>
          </reference>
        </references>
      </pivotArea>
    </format>
    <format dxfId="227">
      <pivotArea dataOnly="0" labelOnly="1" fieldPosition="0">
        <references count="3">
          <reference field="1" count="17">
            <x v="0"/>
            <x v="1"/>
            <x v="2"/>
            <x v="3"/>
            <x v="4"/>
            <x v="5"/>
            <x v="6"/>
            <x v="7"/>
            <x v="8"/>
            <x v="9"/>
            <x v="10"/>
            <x v="11"/>
            <x v="14"/>
            <x v="15"/>
            <x v="17"/>
            <x v="18"/>
            <x v="19"/>
          </reference>
          <reference field="6" count="1" selected="0">
            <x v="0"/>
          </reference>
          <reference field="70" count="1" selected="0">
            <x v="0"/>
          </reference>
        </references>
      </pivotArea>
    </format>
    <format dxfId="226">
      <pivotArea dataOnly="0" labelOnly="1" fieldPosition="0">
        <references count="3">
          <reference field="1" count="15">
            <x v="0"/>
            <x v="1"/>
            <x v="2"/>
            <x v="3"/>
            <x v="4"/>
            <x v="5"/>
            <x v="6"/>
            <x v="7"/>
            <x v="9"/>
            <x v="11"/>
            <x v="12"/>
            <x v="13"/>
            <x v="14"/>
            <x v="15"/>
            <x v="17"/>
          </reference>
          <reference field="6" count="1" selected="0">
            <x v="1"/>
          </reference>
          <reference field="70" count="1" selected="0">
            <x v="0"/>
          </reference>
        </references>
      </pivotArea>
    </format>
    <format dxfId="225">
      <pivotArea type="origin" dataOnly="0" labelOnly="1" outline="0" fieldPosition="0"/>
    </format>
    <format dxfId="224">
      <pivotArea field="86" type="button" dataOnly="0" labelOnly="1" outline="0" axis="axisCol" fieldPosition="0"/>
    </format>
    <format dxfId="223">
      <pivotArea type="topRight" dataOnly="0" labelOnly="1" outline="0" fieldPosition="0"/>
    </format>
    <format dxfId="222">
      <pivotArea field="6" type="button" dataOnly="0" labelOnly="1" outline="0" axis="axisRow" fieldPosition="0"/>
    </format>
    <format dxfId="221">
      <pivotArea dataOnly="0" labelOnly="1" fieldPosition="0">
        <references count="1">
          <reference field="86" count="6">
            <x v="0"/>
            <x v="1"/>
            <x v="2"/>
            <x v="3"/>
            <x v="4"/>
            <x v="5"/>
          </reference>
        </references>
      </pivotArea>
    </format>
    <format dxfId="220">
      <pivotArea dataOnly="0" labelOnly="1" grandCol="1" outline="0" fieldPosition="0"/>
    </format>
    <format dxfId="219">
      <pivotArea grandRow="1" outline="0" collapsedLevelsAreSubtotals="1" fieldPosition="0"/>
    </format>
    <format dxfId="218">
      <pivotArea dataOnly="0" labelOnly="1" grandRow="1" outline="0" fieldPosition="0"/>
    </format>
  </formats>
  <pivotTableStyleInfo name="PivotStyleLight1 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8.xml><?xml version="1.0" encoding="utf-8"?>
<pivotTableDefinition xmlns="http://schemas.openxmlformats.org/spreadsheetml/2006/main" xmlns:mc="http://schemas.openxmlformats.org/markup-compatibility/2006" xmlns:xr="http://schemas.microsoft.com/office/spreadsheetml/2014/revision" mc:Ignorable="xr" xr:uid="{C5F5E8E3-D6B9-4FDA-937E-6698A6199ADF}" name="PivotTable3" cacheId="0" applyNumberFormats="0" applyBorderFormats="0" applyFontFormats="0" applyPatternFormats="0" applyAlignmentFormats="0" applyWidthHeightFormats="1" dataCaption="Values" grandTotalCaption="Total general" updatedVersion="8" minRefreshableVersion="3" itemPrintTitles="1" createdVersion="8" indent="0" outline="1" outlineData="1" multipleFieldFilters="0" rowHeaderCaption="" colHeaderCaption="">
  <location ref="A159:D165" firstHeaderRow="1" firstDataRow="2" firstDataCol="1"/>
  <pivotFields count="87">
    <pivotField dataField="1" showAll="0"/>
    <pivotField showAll="0"/>
    <pivotField showAll="0"/>
    <pivotField showAll="0"/>
    <pivotField showAll="0"/>
    <pivotField showAll="0"/>
    <pivotField axis="axisCol" showAll="0">
      <items count="4">
        <item n="Pymes de hombres" x="1"/>
        <item n="Pymes de mujeres" x="0"/>
        <item x="2"/>
        <item t="default"/>
      </items>
    </pivotField>
    <pivotField showAll="0"/>
    <pivotField axis="axisRow" showAll="0">
      <items count="6">
        <item x="2"/>
        <item x="3"/>
        <item x="1"/>
        <item x="0"/>
        <item h="1" x="4"/>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8"/>
  </rowFields>
  <rowItems count="5">
    <i>
      <x/>
    </i>
    <i>
      <x v="1"/>
    </i>
    <i>
      <x v="2"/>
    </i>
    <i>
      <x v="3"/>
    </i>
    <i t="grand">
      <x/>
    </i>
  </rowItems>
  <colFields count="1">
    <field x="6"/>
  </colFields>
  <colItems count="3">
    <i>
      <x/>
    </i>
    <i>
      <x v="1"/>
    </i>
    <i t="grand">
      <x/>
    </i>
  </colItems>
  <dataFields count="1">
    <dataField name="DIVIDIDO POR TAMAÑO (ingresos)" fld="0" showDataAs="percentOfTotal" baseField="0" baseItem="0" numFmtId="10"/>
  </dataFields>
  <formats count="49">
    <format dxfId="318">
      <pivotArea type="origin" dataOnly="0" labelOnly="1" outline="0" fieldPosition="0"/>
    </format>
    <format dxfId="317">
      <pivotArea type="topRight" dataOnly="0" labelOnly="1" outline="0" fieldPosition="0"/>
    </format>
    <format dxfId="316">
      <pivotArea dataOnly="0" labelOnly="1" grandCol="1" outline="0" fieldPosition="0"/>
    </format>
    <format dxfId="315">
      <pivotArea grandRow="1" outline="0" collapsedLevelsAreSubtotals="1" fieldPosition="0"/>
    </format>
    <format dxfId="314">
      <pivotArea dataOnly="0" labelOnly="1" grandRow="1" outline="0" fieldPosition="0"/>
    </format>
    <format dxfId="313">
      <pivotArea type="topRight" dataOnly="0" labelOnly="1" outline="0" fieldPosition="0"/>
    </format>
    <format dxfId="312">
      <pivotArea type="origin" dataOnly="0" labelOnly="1" outline="0" fieldPosition="0"/>
    </format>
    <format dxfId="311">
      <pivotArea type="topRight" dataOnly="0" labelOnly="1" outline="0" fieldPosition="0"/>
    </format>
    <format dxfId="310">
      <pivotArea dataOnly="0" labelOnly="1" grandCol="1" outline="0" fieldPosition="0"/>
    </format>
    <format dxfId="309">
      <pivotArea type="origin" dataOnly="0" labelOnly="1" outline="0" fieldPosition="0"/>
    </format>
    <format dxfId="308">
      <pivotArea dataOnly="0" labelOnly="1" grandCol="1" outline="0" fieldPosition="0"/>
    </format>
    <format dxfId="307">
      <pivotArea grandRow="1" outline="0" collapsedLevelsAreSubtotals="1" fieldPosition="0"/>
    </format>
    <format dxfId="306">
      <pivotArea dataOnly="0" labelOnly="1" grandRow="1" outline="0" fieldPosition="0"/>
    </format>
    <format dxfId="305">
      <pivotArea grandRow="1" outline="0" collapsedLevelsAreSubtotals="1" fieldPosition="0"/>
    </format>
    <format dxfId="304">
      <pivotArea dataOnly="0" labelOnly="1" grandRow="1" outline="0" fieldPosition="0"/>
    </format>
    <format dxfId="303">
      <pivotArea type="origin" dataOnly="0" labelOnly="1" outline="0" fieldPosition="0"/>
    </format>
    <format dxfId="302">
      <pivotArea dataOnly="0" labelOnly="1" grandCol="1" outline="0" fieldPosition="0"/>
    </format>
    <format dxfId="301">
      <pivotArea type="origin" dataOnly="0" labelOnly="1" outline="0" fieldPosition="0"/>
    </format>
    <format dxfId="300">
      <pivotArea field="6" type="button" dataOnly="0" labelOnly="1" outline="0" axis="axisCol" fieldPosition="0"/>
    </format>
    <format dxfId="299">
      <pivotArea type="topRight" dataOnly="0" labelOnly="1" outline="0" fieldPosition="0"/>
    </format>
    <format dxfId="298">
      <pivotArea field="8" type="button" dataOnly="0" labelOnly="1" outline="0" axis="axisRow" fieldPosition="0"/>
    </format>
    <format dxfId="297">
      <pivotArea dataOnly="0" labelOnly="1" fieldPosition="0">
        <references count="1">
          <reference field="6" count="0"/>
        </references>
      </pivotArea>
    </format>
    <format dxfId="296">
      <pivotArea dataOnly="0" labelOnly="1" grandCol="1" outline="0" fieldPosition="0"/>
    </format>
    <format dxfId="295">
      <pivotArea outline="0" fieldPosition="0">
        <references count="1">
          <reference field="4294967294" count="1">
            <x v="0"/>
          </reference>
        </references>
      </pivotArea>
    </format>
    <format dxfId="294">
      <pivotArea type="all" dataOnly="0" outline="0" fieldPosition="0"/>
    </format>
    <format dxfId="293">
      <pivotArea outline="0" collapsedLevelsAreSubtotals="1" fieldPosition="0"/>
    </format>
    <format dxfId="292">
      <pivotArea type="origin" dataOnly="0" labelOnly="1" outline="0" fieldPosition="0"/>
    </format>
    <format dxfId="291">
      <pivotArea field="6" type="button" dataOnly="0" labelOnly="1" outline="0" axis="axisCol" fieldPosition="0"/>
    </format>
    <format dxfId="290">
      <pivotArea type="topRight" dataOnly="0" labelOnly="1" outline="0" fieldPosition="0"/>
    </format>
    <format dxfId="289">
      <pivotArea field="8" type="button" dataOnly="0" labelOnly="1" outline="0" axis="axisRow" fieldPosition="0"/>
    </format>
    <format dxfId="288">
      <pivotArea dataOnly="0" labelOnly="1" fieldPosition="0">
        <references count="1">
          <reference field="8" count="0"/>
        </references>
      </pivotArea>
    </format>
    <format dxfId="287">
      <pivotArea dataOnly="0" labelOnly="1" grandRow="1" outline="0" fieldPosition="0"/>
    </format>
    <format dxfId="286">
      <pivotArea dataOnly="0" labelOnly="1" fieldPosition="0">
        <references count="1">
          <reference field="6" count="2">
            <x v="0"/>
            <x v="1"/>
          </reference>
        </references>
      </pivotArea>
    </format>
    <format dxfId="285">
      <pivotArea dataOnly="0" labelOnly="1" grandCol="1" outline="0" fieldPosition="0"/>
    </format>
    <format dxfId="284">
      <pivotArea type="origin" dataOnly="0" labelOnly="1" outline="0" fieldPosition="0"/>
    </format>
    <format dxfId="283">
      <pivotArea field="8" type="button" dataOnly="0" labelOnly="1" outline="0" axis="axisRow" fieldPosition="0"/>
    </format>
    <format dxfId="282">
      <pivotArea dataOnly="0" labelOnly="1" fieldPosition="0">
        <references count="1">
          <reference field="6" count="2">
            <x v="0"/>
            <x v="1"/>
          </reference>
        </references>
      </pivotArea>
    </format>
    <format dxfId="281">
      <pivotArea dataOnly="0" labelOnly="1" grandCol="1" outline="0" fieldPosition="0"/>
    </format>
    <format dxfId="280">
      <pivotArea field="8" type="button" dataOnly="0" labelOnly="1" outline="0" axis="axisRow" fieldPosition="0"/>
    </format>
    <format dxfId="279">
      <pivotArea dataOnly="0" labelOnly="1" fieldPosition="0">
        <references count="1">
          <reference field="6" count="2">
            <x v="0"/>
            <x v="1"/>
          </reference>
        </references>
      </pivotArea>
    </format>
    <format dxfId="278">
      <pivotArea dataOnly="0" labelOnly="1" grandCol="1" outline="0" fieldPosition="0"/>
    </format>
    <format dxfId="277">
      <pivotArea type="origin" dataOnly="0" labelOnly="1" outline="0" fieldPosition="0"/>
    </format>
    <format dxfId="276">
      <pivotArea field="6" type="button" dataOnly="0" labelOnly="1" outline="0" axis="axisCol" fieldPosition="0"/>
    </format>
    <format dxfId="275">
      <pivotArea type="topRight" dataOnly="0" labelOnly="1" outline="0" fieldPosition="0"/>
    </format>
    <format dxfId="274">
      <pivotArea field="8" type="button" dataOnly="0" labelOnly="1" outline="0" axis="axisRow" fieldPosition="0"/>
    </format>
    <format dxfId="273">
      <pivotArea dataOnly="0" labelOnly="1" fieldPosition="0">
        <references count="1">
          <reference field="6" count="2">
            <x v="0"/>
            <x v="1"/>
          </reference>
        </references>
      </pivotArea>
    </format>
    <format dxfId="272">
      <pivotArea dataOnly="0" labelOnly="1" grandCol="1" outline="0" fieldPosition="0"/>
    </format>
    <format dxfId="271">
      <pivotArea grandRow="1" outline="0" collapsedLevelsAreSubtotals="1" fieldPosition="0"/>
    </format>
    <format dxfId="270">
      <pivotArea dataOnly="0" labelOnly="1" grandRow="1" outline="0" fieldPosition="0"/>
    </format>
  </formats>
  <pivotTableStyleInfo name="PivotStyleLight1 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9.xml><?xml version="1.0" encoding="utf-8"?>
<pivotTableDefinition xmlns="http://schemas.openxmlformats.org/spreadsheetml/2006/main" xmlns:mc="http://schemas.openxmlformats.org/markup-compatibility/2006" xmlns:xr="http://schemas.microsoft.com/office/spreadsheetml/2014/revision" mc:Ignorable="xr" xr:uid="{46E69F7F-3DDC-497E-9C1F-A5F735D14584}" name="PivotTable2" cacheId="0" applyNumberFormats="0" applyBorderFormats="0" applyFontFormats="0" applyPatternFormats="0" applyAlignmentFormats="0" applyWidthHeightFormats="1" dataCaption="Values" grandTotalCaption="Total general" updatedVersion="8" minRefreshableVersion="3" itemPrintTitles="1" createdVersion="8" indent="0" outline="1" outlineData="1" multipleFieldFilters="0" rowHeaderCaption="" colHeaderCaption="">
  <location ref="A100:D107" firstHeaderRow="1" firstDataRow="2" firstDataCol="1"/>
  <pivotFields count="87">
    <pivotField dataField="1" showAll="0"/>
    <pivotField showAll="0"/>
    <pivotField showAll="0"/>
    <pivotField showAll="0"/>
    <pivotField showAll="0"/>
    <pivotField showAll="0"/>
    <pivotField axis="axisCol" showAll="0">
      <items count="4">
        <item n="Pymes de hombres" x="1"/>
        <item n="Pymes de mujeres" x="0"/>
        <item x="2"/>
        <item t="default"/>
      </items>
    </pivotField>
    <pivotField axis="axisRow" showAll="0">
      <items count="7">
        <item x="2"/>
        <item x="1"/>
        <item x="4"/>
        <item x="3"/>
        <item x="0"/>
        <item h="1" x="5"/>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7"/>
  </rowFields>
  <rowItems count="6">
    <i>
      <x/>
    </i>
    <i>
      <x v="1"/>
    </i>
    <i>
      <x v="2"/>
    </i>
    <i>
      <x v="3"/>
    </i>
    <i>
      <x v="4"/>
    </i>
    <i t="grand">
      <x/>
    </i>
  </rowItems>
  <colFields count="1">
    <field x="6"/>
  </colFields>
  <colItems count="3">
    <i>
      <x/>
    </i>
    <i>
      <x v="1"/>
    </i>
    <i t="grand">
      <x/>
    </i>
  </colItems>
  <dataFields count="1">
    <dataField name="DIVIDIDO POR TAMAÑO (N.° de empleados)" fld="0" showDataAs="percentOfTotal" baseField="0" baseItem="0" numFmtId="10"/>
  </dataFields>
  <formats count="34">
    <format dxfId="352">
      <pivotArea type="origin" dataOnly="0" labelOnly="1" outline="0" fieldPosition="0"/>
    </format>
    <format dxfId="351">
      <pivotArea type="topRight" dataOnly="0" labelOnly="1" outline="0" fieldPosition="0"/>
    </format>
    <format dxfId="350">
      <pivotArea dataOnly="0" labelOnly="1" grandCol="1" outline="0" fieldPosition="0"/>
    </format>
    <format dxfId="349">
      <pivotArea grandRow="1" outline="0" collapsedLevelsAreSubtotals="1" fieldPosition="0"/>
    </format>
    <format dxfId="348">
      <pivotArea dataOnly="0" labelOnly="1" grandRow="1" outline="0" fieldPosition="0"/>
    </format>
    <format dxfId="347">
      <pivotArea type="origin" dataOnly="0" labelOnly="1" outline="0" fieldPosition="0"/>
    </format>
    <format dxfId="346">
      <pivotArea type="topRight" dataOnly="0" labelOnly="1" outline="0" fieldPosition="0"/>
    </format>
    <format dxfId="345">
      <pivotArea dataOnly="0" labelOnly="1" grandCol="1" outline="0" fieldPosition="0"/>
    </format>
    <format dxfId="344">
      <pivotArea type="origin" dataOnly="0" labelOnly="1" outline="0" fieldPosition="0"/>
    </format>
    <format dxfId="343">
      <pivotArea type="topRight" dataOnly="0" labelOnly="1" outline="0" fieldPosition="0"/>
    </format>
    <format dxfId="342">
      <pivotArea dataOnly="0" labelOnly="1" grandCol="1" outline="0" fieldPosition="0"/>
    </format>
    <format dxfId="341">
      <pivotArea grandRow="1" outline="0" collapsedLevelsAreSubtotals="1" fieldPosition="0"/>
    </format>
    <format dxfId="340">
      <pivotArea dataOnly="0" labelOnly="1" grandRow="1" outline="0" fieldPosition="0"/>
    </format>
    <format dxfId="339">
      <pivotArea grandRow="1" outline="0" collapsedLevelsAreSubtotals="1" fieldPosition="0"/>
    </format>
    <format dxfId="338">
      <pivotArea dataOnly="0" labelOnly="1" grandRow="1" outline="0" fieldPosition="0"/>
    </format>
    <format dxfId="337">
      <pivotArea type="origin" dataOnly="0" labelOnly="1" outline="0" fieldPosition="0"/>
    </format>
    <format dxfId="336">
      <pivotArea dataOnly="0" labelOnly="1" grandCol="1" outline="0" fieldPosition="0"/>
    </format>
    <format dxfId="335">
      <pivotArea type="origin" dataOnly="0" labelOnly="1" outline="0" fieldPosition="0"/>
    </format>
    <format dxfId="334">
      <pivotArea field="6" type="button" dataOnly="0" labelOnly="1" outline="0" axis="axisCol" fieldPosition="0"/>
    </format>
    <format dxfId="333">
      <pivotArea type="topRight" dataOnly="0" labelOnly="1" outline="0" fieldPosition="0"/>
    </format>
    <format dxfId="332">
      <pivotArea field="7" type="button" dataOnly="0" labelOnly="1" outline="0" axis="axisRow" fieldPosition="0"/>
    </format>
    <format dxfId="331">
      <pivotArea dataOnly="0" labelOnly="1" fieldPosition="0">
        <references count="1">
          <reference field="6" count="0"/>
        </references>
      </pivotArea>
    </format>
    <format dxfId="330">
      <pivotArea dataOnly="0" labelOnly="1" grandCol="1" outline="0" fieldPosition="0"/>
    </format>
    <format dxfId="329">
      <pivotArea outline="0" fieldPosition="0">
        <references count="1">
          <reference field="4294967294" count="1">
            <x v="0"/>
          </reference>
        </references>
      </pivotArea>
    </format>
    <format dxfId="328">
      <pivotArea type="origin" dataOnly="0" labelOnly="1" outline="0" fieldPosition="0"/>
    </format>
    <format dxfId="327">
      <pivotArea field="6" type="button" dataOnly="0" labelOnly="1" outline="0" axis="axisCol" fieldPosition="0"/>
    </format>
    <format dxfId="326">
      <pivotArea type="topRight" dataOnly="0" labelOnly="1" outline="0" fieldPosition="0"/>
    </format>
    <format dxfId="325">
      <pivotArea grandRow="1" outline="0" collapsedLevelsAreSubtotals="1" fieldPosition="0"/>
    </format>
    <format dxfId="324">
      <pivotArea dataOnly="0" labelOnly="1" grandRow="1" outline="0" fieldPosition="0"/>
    </format>
    <format dxfId="323">
      <pivotArea field="7" type="button" dataOnly="0" labelOnly="1" outline="0" axis="axisRow" fieldPosition="0"/>
    </format>
    <format dxfId="322">
      <pivotArea dataOnly="0" labelOnly="1" fieldPosition="0">
        <references count="1">
          <reference field="6" count="2">
            <x v="0"/>
            <x v="1"/>
          </reference>
        </references>
      </pivotArea>
    </format>
    <format dxfId="321">
      <pivotArea dataOnly="0" labelOnly="1" grandCol="1" outline="0" fieldPosition="0"/>
    </format>
    <format dxfId="320">
      <pivotArea grandRow="1" outline="0" collapsedLevelsAreSubtotals="1" fieldPosition="0"/>
    </format>
    <format dxfId="319">
      <pivotArea dataOnly="0" labelOnly="1" grandRow="1" outline="0" fieldPosition="0"/>
    </format>
  </formats>
  <pivotTableStyleInfo name="PivotStyleLight1 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0.xml><?xml version="1.0" encoding="utf-8"?>
<pivotTableDefinition xmlns="http://schemas.openxmlformats.org/spreadsheetml/2006/main" xmlns:mc="http://schemas.openxmlformats.org/markup-compatibility/2006" xmlns:xr="http://schemas.microsoft.com/office/spreadsheetml/2014/revision" mc:Ignorable="xr" xr:uid="{2C9C69E1-BE1C-45A4-AA4C-CE6B71D40EE7}" name="PivotTable7" cacheId="0" applyNumberFormats="0" applyBorderFormats="0" applyFontFormats="0" applyPatternFormats="0" applyAlignmentFormats="0" applyWidthHeightFormats="1" dataCaption="Values" grandTotalCaption="Total general" updatedVersion="8" minRefreshableVersion="3" itemPrintTitles="1" createdVersion="8" indent="0" outline="1" outlineData="1" multipleFieldFilters="0" rowHeaderCaption="" colHeaderCaption="">
  <location ref="A412:D416" firstHeaderRow="1" firstDataRow="2" firstDataCol="1"/>
  <pivotFields count="87">
    <pivotField showAll="0"/>
    <pivotField showAll="0"/>
    <pivotField showAll="0"/>
    <pivotField showAll="0"/>
    <pivotField showAll="0"/>
    <pivotField showAll="0"/>
    <pivotField axis="axisCol" showAll="0">
      <items count="4">
        <item n="Pymes de hombres" x="1"/>
        <item n="Pymes de mujeres" x="0"/>
        <item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showAll="0"/>
    <pivotField showAll="0"/>
    <pivotField showAll="0"/>
    <pivotField showAll="0"/>
    <pivotField axis="axisRow" showAll="0">
      <items count="4">
        <item x="2"/>
        <item x="1"/>
        <item h="1" x="0"/>
        <item t="default"/>
      </items>
    </pivotField>
    <pivotField showAll="0"/>
    <pivotField showAll="0"/>
    <pivotField showAll="0"/>
    <pivotField showAll="0"/>
    <pivotField showAll="0"/>
    <pivotField showAll="0"/>
  </pivotFields>
  <rowFields count="1">
    <field x="80"/>
  </rowFields>
  <rowItems count="3">
    <i>
      <x/>
    </i>
    <i>
      <x v="1"/>
    </i>
    <i t="grand">
      <x/>
    </i>
  </rowItems>
  <colFields count="1">
    <field x="6"/>
  </colFields>
  <colItems count="3">
    <i>
      <x/>
    </i>
    <i>
      <x v="1"/>
    </i>
    <i t="grand">
      <x/>
    </i>
  </colItems>
  <dataFields count="1">
    <dataField name="DIVIDIDO POR POR TIPO DE PRÉSTAMO" fld="75" subtotal="count" showDataAs="percentOfTotal" baseField="0" baseItem="0" numFmtId="10"/>
  </dataFields>
  <formats count="27">
    <format dxfId="379">
      <pivotArea grandRow="1" outline="0" collapsedLevelsAreSubtotals="1" fieldPosition="0"/>
    </format>
    <format dxfId="378">
      <pivotArea dataOnly="0" labelOnly="1" grandRow="1" outline="0" fieldPosition="0"/>
    </format>
    <format dxfId="377">
      <pivotArea type="origin" dataOnly="0" labelOnly="1" outline="0" fieldPosition="0"/>
    </format>
    <format dxfId="376">
      <pivotArea type="topRight" dataOnly="0" labelOnly="1" outline="0" fieldPosition="0"/>
    </format>
    <format dxfId="375">
      <pivotArea dataOnly="0" labelOnly="1" grandCol="1" outline="0" fieldPosition="0"/>
    </format>
    <format dxfId="374">
      <pivotArea type="topRight" dataOnly="0" labelOnly="1" outline="0" fieldPosition="0"/>
    </format>
    <format dxfId="373">
      <pivotArea type="origin" dataOnly="0" labelOnly="1" outline="0" fieldPosition="0"/>
    </format>
    <format dxfId="372">
      <pivotArea type="topRight" dataOnly="0" labelOnly="1" outline="0" fieldPosition="0"/>
    </format>
    <format dxfId="371">
      <pivotArea dataOnly="0" labelOnly="1" grandCol="1" outline="0" fieldPosition="0"/>
    </format>
    <format dxfId="370">
      <pivotArea type="origin" dataOnly="0" labelOnly="1" outline="0" fieldPosition="0"/>
    </format>
    <format dxfId="369">
      <pivotArea type="topRight" dataOnly="0" labelOnly="1" outline="0" fieldPosition="0"/>
    </format>
    <format dxfId="368">
      <pivotArea dataOnly="0" labelOnly="1" grandCol="1" outline="0" fieldPosition="0"/>
    </format>
    <format dxfId="367">
      <pivotArea grandRow="1" outline="0" collapsedLevelsAreSubtotals="1" fieldPosition="0"/>
    </format>
    <format dxfId="366">
      <pivotArea dataOnly="0" labelOnly="1" grandRow="1" outline="0" fieldPosition="0"/>
    </format>
    <format dxfId="365">
      <pivotArea grandRow="1" outline="0" collapsedLevelsAreSubtotals="1" fieldPosition="0"/>
    </format>
    <format dxfId="364">
      <pivotArea dataOnly="0" labelOnly="1" grandRow="1" outline="0" fieldPosition="0"/>
    </format>
    <format dxfId="363">
      <pivotArea dataOnly="0" labelOnly="1" grandCol="1" outline="0" fieldPosition="0"/>
    </format>
    <format dxfId="362">
      <pivotArea outline="0" fieldPosition="0">
        <references count="1">
          <reference field="4294967294" count="1">
            <x v="0"/>
          </reference>
        </references>
      </pivotArea>
    </format>
    <format dxfId="361">
      <pivotArea type="all" dataOnly="0" outline="0" fieldPosition="0"/>
    </format>
    <format dxfId="360">
      <pivotArea type="origin" dataOnly="0" labelOnly="1" outline="0" fieldPosition="0"/>
    </format>
    <format dxfId="359">
      <pivotArea field="6" type="button" dataOnly="0" labelOnly="1" outline="0" axis="axisCol" fieldPosition="0"/>
    </format>
    <format dxfId="358">
      <pivotArea type="topRight" dataOnly="0" labelOnly="1" outline="0" fieldPosition="0"/>
    </format>
    <format dxfId="357">
      <pivotArea field="80" type="button" dataOnly="0" labelOnly="1" outline="0" axis="axisRow" fieldPosition="0"/>
    </format>
    <format dxfId="356">
      <pivotArea dataOnly="0" labelOnly="1" fieldPosition="0">
        <references count="1">
          <reference field="6" count="2">
            <x v="0"/>
            <x v="1"/>
          </reference>
        </references>
      </pivotArea>
    </format>
    <format dxfId="355">
      <pivotArea dataOnly="0" labelOnly="1" grandCol="1" outline="0" fieldPosition="0"/>
    </format>
    <format dxfId="354">
      <pivotArea grandRow="1" outline="0" collapsedLevelsAreSubtotals="1" fieldPosition="0"/>
    </format>
    <format dxfId="353">
      <pivotArea dataOnly="0" labelOnly="1" grandRow="1" outline="0" fieldPosition="0"/>
    </format>
  </formats>
  <pivotTableStyleInfo name="PivotStyleLight1 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1.xml><?xml version="1.0" encoding="utf-8"?>
<pivotTableDefinition xmlns="http://schemas.openxmlformats.org/spreadsheetml/2006/main" xmlns:mc="http://schemas.openxmlformats.org/markup-compatibility/2006" xmlns:xr="http://schemas.microsoft.com/office/spreadsheetml/2014/revision" mc:Ignorable="xr" xr:uid="{8BDC3588-A5F5-4ED4-B8F4-C6F505C36433}" name="PivotTable33" cacheId="0" applyNumberFormats="0" applyBorderFormats="0" applyFontFormats="0" applyPatternFormats="0" applyAlignmentFormats="0" applyWidthHeightFormats="1" dataCaption="Values" updatedVersion="8" minRefreshableVersion="3" itemPrintTitles="1" createdVersion="8" indent="0" outline="1" outlineData="1" multipleFieldFilters="0" rowHeaderCaption="" colHeaderCaption="">
  <location ref="A1420:H1436" firstHeaderRow="1" firstDataRow="2" firstDataCol="1"/>
  <pivotFields count="87">
    <pivotField dataField="1" showAll="0"/>
    <pivotField showAll="0"/>
    <pivotField showAll="0"/>
    <pivotField showAll="0"/>
    <pivotField showAll="0"/>
    <pivotField showAll="0"/>
    <pivotField axis="axisRow" showAll="0">
      <items count="4">
        <item n="Pymes de hombres" x="1"/>
        <item n="Pymes de mujeres" x="0"/>
        <item h="1" x="2"/>
        <item t="default"/>
      </items>
    </pivotField>
    <pivotField showAll="0"/>
    <pivotField showAll="0"/>
    <pivotField showAll="0"/>
    <pivotField showAll="0"/>
    <pivotField axis="axisRow" showAll="0">
      <items count="7">
        <item x="0"/>
        <item x="1"/>
        <item x="2"/>
        <item x="3"/>
        <item x="4"/>
        <item x="5"/>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4">
        <item x="1"/>
        <item h="1" x="0"/>
        <item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Col" showAll="0">
      <items count="8">
        <item x="0"/>
        <item x="3"/>
        <item x="5"/>
        <item x="4"/>
        <item x="2"/>
        <item x="6"/>
        <item x="1"/>
        <item t="default"/>
      </items>
    </pivotField>
  </pivotFields>
  <rowFields count="3">
    <field x="6"/>
    <field x="70"/>
    <field x="11"/>
  </rowFields>
  <rowItems count="15">
    <i>
      <x/>
    </i>
    <i r="1">
      <x/>
    </i>
    <i r="2">
      <x/>
    </i>
    <i r="2">
      <x v="1"/>
    </i>
    <i r="2">
      <x v="2"/>
    </i>
    <i r="2">
      <x v="3"/>
    </i>
    <i r="2">
      <x v="4"/>
    </i>
    <i>
      <x v="1"/>
    </i>
    <i r="1">
      <x/>
    </i>
    <i r="2">
      <x/>
    </i>
    <i r="2">
      <x v="1"/>
    </i>
    <i r="2">
      <x v="2"/>
    </i>
    <i r="2">
      <x v="3"/>
    </i>
    <i r="2">
      <x v="4"/>
    </i>
    <i t="grand">
      <x/>
    </i>
  </rowItems>
  <colFields count="1">
    <field x="86"/>
  </colFields>
  <colItems count="7">
    <i>
      <x/>
    </i>
    <i>
      <x v="1"/>
    </i>
    <i>
      <x v="2"/>
    </i>
    <i>
      <x v="3"/>
    </i>
    <i>
      <x v="4"/>
    </i>
    <i>
      <x v="6"/>
    </i>
    <i t="grand">
      <x/>
    </i>
  </colItems>
  <dataFields count="1">
    <dataField name="POR ANTIGÜEDAD DE LA EMPRESA" fld="0" showDataAs="percentOfTotal" baseField="0" baseItem="0" numFmtId="10"/>
  </dataFields>
  <formats count="43">
    <format dxfId="422">
      <pivotArea grandRow="1" outline="0" collapsedLevelsAreSubtotals="1" fieldPosition="0"/>
    </format>
    <format dxfId="421">
      <pivotArea dataOnly="0" labelOnly="1" grandRow="1" outline="0" fieldPosition="0"/>
    </format>
    <format dxfId="420">
      <pivotArea type="origin" dataOnly="0" labelOnly="1" outline="0" fieldPosition="0"/>
    </format>
    <format dxfId="419">
      <pivotArea type="topRight" dataOnly="0" labelOnly="1" outline="0" fieldPosition="0"/>
    </format>
    <format dxfId="418">
      <pivotArea dataOnly="0" labelOnly="1" grandCol="1" outline="0" fieldPosition="0"/>
    </format>
    <format dxfId="417">
      <pivotArea type="topRight" dataOnly="0" labelOnly="1" outline="0" offset="C1:G1" fieldPosition="0"/>
    </format>
    <format dxfId="416">
      <pivotArea dataOnly="0" labelOnly="1" grandCol="1" outline="0" fieldPosition="0"/>
    </format>
    <format dxfId="415">
      <pivotArea type="origin" dataOnly="0" labelOnly="1" outline="0" fieldPosition="0"/>
    </format>
    <format dxfId="414">
      <pivotArea type="topRight" dataOnly="0" labelOnly="1" outline="0" fieldPosition="0"/>
    </format>
    <format dxfId="413">
      <pivotArea dataOnly="0" labelOnly="1" grandCol="1" outline="0" fieldPosition="0"/>
    </format>
    <format dxfId="412">
      <pivotArea dataOnly="0" labelOnly="1" grandCol="1" outline="0" fieldPosition="0"/>
    </format>
    <format dxfId="411">
      <pivotArea type="origin" dataOnly="0" labelOnly="1" outline="0" fieldPosition="0"/>
    </format>
    <format dxfId="410">
      <pivotArea type="topRight" dataOnly="0" labelOnly="1" outline="0" fieldPosition="0"/>
    </format>
    <format dxfId="409">
      <pivotArea dataOnly="0" labelOnly="1" grandCol="1" outline="0" fieldPosition="0"/>
    </format>
    <format dxfId="408">
      <pivotArea dataOnly="0" labelOnly="1" grandCol="1" outline="0" fieldPosition="0"/>
    </format>
    <format dxfId="407">
      <pivotArea grandRow="1" outline="0" collapsedLevelsAreSubtotals="1" fieldPosition="0"/>
    </format>
    <format dxfId="406">
      <pivotArea dataOnly="0" labelOnly="1" grandRow="1" outline="0" fieldPosition="0"/>
    </format>
    <format dxfId="405">
      <pivotArea grandRow="1" outline="0" collapsedLevelsAreSubtotals="1" fieldPosition="0"/>
    </format>
    <format dxfId="404">
      <pivotArea dataOnly="0" labelOnly="1" grandRow="1" outline="0" fieldPosition="0"/>
    </format>
    <format dxfId="403">
      <pivotArea type="origin" dataOnly="0" labelOnly="1" outline="0" fieldPosition="0"/>
    </format>
    <format dxfId="402">
      <pivotArea type="topRight" dataOnly="0" labelOnly="1" outline="0" fieldPosition="0"/>
    </format>
    <format dxfId="401">
      <pivotArea type="origin" dataOnly="0" labelOnly="1" outline="0" fieldPosition="0"/>
    </format>
    <format dxfId="400">
      <pivotArea type="topRight" dataOnly="0" labelOnly="1" outline="0" offset="A1:E1" fieldPosition="0"/>
    </format>
    <format dxfId="399">
      <pivotArea outline="0" fieldPosition="0">
        <references count="1">
          <reference field="4294967294" count="1">
            <x v="0"/>
          </reference>
        </references>
      </pivotArea>
    </format>
    <format dxfId="398">
      <pivotArea collapsedLevelsAreSubtotals="1" fieldPosition="0">
        <references count="1">
          <reference field="6" count="1">
            <x v="0"/>
          </reference>
        </references>
      </pivotArea>
    </format>
    <format dxfId="397">
      <pivotArea collapsedLevelsAreSubtotals="1" fieldPosition="0">
        <references count="2">
          <reference field="6" count="1" selected="0">
            <x v="0"/>
          </reference>
          <reference field="70" count="1">
            <x v="0"/>
          </reference>
        </references>
      </pivotArea>
    </format>
    <format dxfId="396">
      <pivotArea collapsedLevelsAreSubtotals="1" fieldPosition="0">
        <references count="3">
          <reference field="6" count="1" selected="0">
            <x v="0"/>
          </reference>
          <reference field="11" count="5">
            <x v="0"/>
            <x v="1"/>
            <x v="2"/>
            <x v="3"/>
            <x v="4"/>
          </reference>
          <reference field="70" count="1" selected="0">
            <x v="0"/>
          </reference>
        </references>
      </pivotArea>
    </format>
    <format dxfId="395">
      <pivotArea collapsedLevelsAreSubtotals="1" fieldPosition="0">
        <references count="1">
          <reference field="6" count="1">
            <x v="1"/>
          </reference>
        </references>
      </pivotArea>
    </format>
    <format dxfId="394">
      <pivotArea collapsedLevelsAreSubtotals="1" fieldPosition="0">
        <references count="2">
          <reference field="6" count="1" selected="0">
            <x v="1"/>
          </reference>
          <reference field="70" count="1">
            <x v="0"/>
          </reference>
        </references>
      </pivotArea>
    </format>
    <format dxfId="393">
      <pivotArea collapsedLevelsAreSubtotals="1" fieldPosition="0">
        <references count="3">
          <reference field="6" count="1" selected="0">
            <x v="1"/>
          </reference>
          <reference field="11" count="5">
            <x v="0"/>
            <x v="1"/>
            <x v="2"/>
            <x v="3"/>
            <x v="4"/>
          </reference>
          <reference field="70" count="1" selected="0">
            <x v="0"/>
          </reference>
        </references>
      </pivotArea>
    </format>
    <format dxfId="392">
      <pivotArea dataOnly="0" labelOnly="1" fieldPosition="0">
        <references count="1">
          <reference field="6" count="0"/>
        </references>
      </pivotArea>
    </format>
    <format dxfId="391">
      <pivotArea dataOnly="0" labelOnly="1" fieldPosition="0">
        <references count="2">
          <reference field="6" count="1" selected="0">
            <x v="0"/>
          </reference>
          <reference field="70" count="1">
            <x v="0"/>
          </reference>
        </references>
      </pivotArea>
    </format>
    <format dxfId="390">
      <pivotArea dataOnly="0" labelOnly="1" fieldPosition="0">
        <references count="2">
          <reference field="6" count="1" selected="0">
            <x v="1"/>
          </reference>
          <reference field="70" count="1">
            <x v="0"/>
          </reference>
        </references>
      </pivotArea>
    </format>
    <format dxfId="389">
      <pivotArea dataOnly="0" labelOnly="1" fieldPosition="0">
        <references count="3">
          <reference field="6" count="1" selected="0">
            <x v="0"/>
          </reference>
          <reference field="11" count="5">
            <x v="0"/>
            <x v="1"/>
            <x v="2"/>
            <x v="3"/>
            <x v="4"/>
          </reference>
          <reference field="70" count="1" selected="0">
            <x v="0"/>
          </reference>
        </references>
      </pivotArea>
    </format>
    <format dxfId="388">
      <pivotArea dataOnly="0" labelOnly="1" fieldPosition="0">
        <references count="3">
          <reference field="6" count="1" selected="0">
            <x v="1"/>
          </reference>
          <reference field="11" count="5">
            <x v="0"/>
            <x v="1"/>
            <x v="2"/>
            <x v="3"/>
            <x v="4"/>
          </reference>
          <reference field="70" count="1" selected="0">
            <x v="0"/>
          </reference>
        </references>
      </pivotArea>
    </format>
    <format dxfId="387">
      <pivotArea type="origin" dataOnly="0" labelOnly="1" outline="0" fieldPosition="0"/>
    </format>
    <format dxfId="386">
      <pivotArea field="86" type="button" dataOnly="0" labelOnly="1" outline="0" axis="axisCol" fieldPosition="0"/>
    </format>
    <format dxfId="385">
      <pivotArea type="topRight" dataOnly="0" labelOnly="1" outline="0" fieldPosition="0"/>
    </format>
    <format dxfId="384">
      <pivotArea field="6" type="button" dataOnly="0" labelOnly="1" outline="0" axis="axisRow" fieldPosition="0"/>
    </format>
    <format dxfId="383">
      <pivotArea dataOnly="0" labelOnly="1" fieldPosition="0">
        <references count="1">
          <reference field="86" count="6">
            <x v="0"/>
            <x v="1"/>
            <x v="2"/>
            <x v="3"/>
            <x v="4"/>
            <x v="6"/>
          </reference>
        </references>
      </pivotArea>
    </format>
    <format dxfId="382">
      <pivotArea dataOnly="0" labelOnly="1" grandCol="1" outline="0" fieldPosition="0"/>
    </format>
    <format dxfId="381">
      <pivotArea grandRow="1" outline="0" collapsedLevelsAreSubtotals="1" fieldPosition="0"/>
    </format>
    <format dxfId="380">
      <pivotArea dataOnly="0" labelOnly="1" grandRow="1" outline="0" fieldPosition="0"/>
    </format>
  </formats>
  <pivotTableStyleInfo name="PivotStyleLight1 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2.xml><?xml version="1.0" encoding="utf-8"?>
<pivotTableDefinition xmlns="http://schemas.openxmlformats.org/spreadsheetml/2006/main" xmlns:mc="http://schemas.openxmlformats.org/markup-compatibility/2006" xmlns:xr="http://schemas.microsoft.com/office/spreadsheetml/2014/revision" mc:Ignorable="xr" xr:uid="{758C8135-262B-4333-85DD-3CBA038F4E28}" name="PivotTable4" cacheId="0" applyNumberFormats="0" applyBorderFormats="0" applyFontFormats="0" applyPatternFormats="0" applyAlignmentFormats="0" applyWidthHeightFormats="1" dataCaption="Values" grandTotalCaption="Total general" updatedVersion="8" minRefreshableVersion="3" itemPrintTitles="1" createdVersion="8" indent="0" outline="1" outlineData="1" multipleFieldFilters="0" rowHeaderCaption="" colHeaderCaption="">
  <location ref="A217:D223" firstHeaderRow="1" firstDataRow="2" firstDataCol="1"/>
  <pivotFields count="87">
    <pivotField dataField="1" showAll="0"/>
    <pivotField showAll="0"/>
    <pivotField showAll="0"/>
    <pivotField showAll="0"/>
    <pivotField showAll="0"/>
    <pivotField showAll="0"/>
    <pivotField axis="axisCol" showAll="0">
      <items count="4">
        <item n="Pymes de hombres" x="1"/>
        <item n="Pymes de mujeres" x="0"/>
        <item x="2"/>
        <item t="default"/>
      </items>
    </pivotField>
    <pivotField showAll="0"/>
    <pivotField showAll="0"/>
    <pivotField showAll="0"/>
    <pivotField showAll="0"/>
    <pivotField showAll="0"/>
    <pivotField showAll="0"/>
    <pivotField showAll="0"/>
    <pivotField showAll="0"/>
    <pivotField showAll="0"/>
    <pivotField showAll="0"/>
    <pivotField axis="axisRow" showAll="0">
      <items count="6">
        <item x="0"/>
        <item x="1"/>
        <item x="2"/>
        <item x="3"/>
        <item h="1" x="4"/>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17"/>
  </rowFields>
  <rowItems count="5">
    <i>
      <x/>
    </i>
    <i>
      <x v="1"/>
    </i>
    <i>
      <x v="2"/>
    </i>
    <i>
      <x v="3"/>
    </i>
    <i t="grand">
      <x/>
    </i>
  </rowItems>
  <colFields count="1">
    <field x="6"/>
  </colFields>
  <colItems count="3">
    <i>
      <x/>
    </i>
    <i>
      <x v="1"/>
    </i>
    <i t="grand">
      <x/>
    </i>
  </colItems>
  <dataFields count="1">
    <dataField name="DIVIDIDO POR EDAD DE LA PERSONA CLAVE" fld="0" showDataAs="percentOfTotal" baseField="0" baseItem="0" numFmtId="10"/>
  </dataFields>
  <formats count="35">
    <format dxfId="457">
      <pivotArea grandRow="1" outline="0" collapsedLevelsAreSubtotals="1" fieldPosition="0"/>
    </format>
    <format dxfId="456">
      <pivotArea dataOnly="0" labelOnly="1" grandRow="1" outline="0" fieldPosition="0"/>
    </format>
    <format dxfId="455">
      <pivotArea type="origin" dataOnly="0" labelOnly="1" outline="0" fieldPosition="0"/>
    </format>
    <format dxfId="454">
      <pivotArea type="topRight" dataOnly="0" labelOnly="1" outline="0" fieldPosition="0"/>
    </format>
    <format dxfId="453">
      <pivotArea dataOnly="0" labelOnly="1" grandCol="1" outline="0" fieldPosition="0"/>
    </format>
    <format dxfId="452">
      <pivotArea type="topRight" dataOnly="0" labelOnly="1" outline="0" fieldPosition="0"/>
    </format>
    <format dxfId="451">
      <pivotArea type="origin" dataOnly="0" labelOnly="1" outline="0" fieldPosition="0"/>
    </format>
    <format dxfId="450">
      <pivotArea type="topRight" dataOnly="0" labelOnly="1" outline="0" fieldPosition="0"/>
    </format>
    <format dxfId="449">
      <pivotArea dataOnly="0" labelOnly="1" grandCol="1" outline="0" fieldPosition="0"/>
    </format>
    <format dxfId="448">
      <pivotArea type="origin" dataOnly="0" labelOnly="1" outline="0" fieldPosition="0"/>
    </format>
    <format dxfId="447">
      <pivotArea type="topRight" dataOnly="0" labelOnly="1" outline="0" fieldPosition="0"/>
    </format>
    <format dxfId="446">
      <pivotArea dataOnly="0" labelOnly="1" grandCol="1" outline="0" fieldPosition="0"/>
    </format>
    <format dxfId="445">
      <pivotArea grandRow="1" outline="0" collapsedLevelsAreSubtotals="1" fieldPosition="0"/>
    </format>
    <format dxfId="444">
      <pivotArea dataOnly="0" labelOnly="1" grandRow="1" outline="0" fieldPosition="0"/>
    </format>
    <format dxfId="443">
      <pivotArea grandRow="1" outline="0" collapsedLevelsAreSubtotals="1" fieldPosition="0"/>
    </format>
    <format dxfId="442">
      <pivotArea dataOnly="0" labelOnly="1" grandRow="1" outline="0" fieldPosition="0"/>
    </format>
    <format dxfId="441">
      <pivotArea outline="0" fieldPosition="0">
        <references count="1">
          <reference field="4294967294" count="1">
            <x v="0"/>
          </reference>
        </references>
      </pivotArea>
    </format>
    <format dxfId="440">
      <pivotArea type="all" dataOnly="0" outline="0" fieldPosition="0"/>
    </format>
    <format dxfId="439">
      <pivotArea outline="0" collapsedLevelsAreSubtotals="1" fieldPosition="0"/>
    </format>
    <format dxfId="438">
      <pivotArea type="origin" dataOnly="0" labelOnly="1" outline="0" fieldPosition="0"/>
    </format>
    <format dxfId="437">
      <pivotArea field="6" type="button" dataOnly="0" labelOnly="1" outline="0" axis="axisCol" fieldPosition="0"/>
    </format>
    <format dxfId="436">
      <pivotArea type="topRight" dataOnly="0" labelOnly="1" outline="0" fieldPosition="0"/>
    </format>
    <format dxfId="435">
      <pivotArea field="17" type="button" dataOnly="0" labelOnly="1" outline="0" axis="axisRow" fieldPosition="0"/>
    </format>
    <format dxfId="434">
      <pivotArea dataOnly="0" labelOnly="1" fieldPosition="0">
        <references count="1">
          <reference field="17" count="0"/>
        </references>
      </pivotArea>
    </format>
    <format dxfId="433">
      <pivotArea dataOnly="0" labelOnly="1" grandRow="1" outline="0" fieldPosition="0"/>
    </format>
    <format dxfId="432">
      <pivotArea dataOnly="0" labelOnly="1" fieldPosition="0">
        <references count="1">
          <reference field="6" count="2">
            <x v="0"/>
            <x v="1"/>
          </reference>
        </references>
      </pivotArea>
    </format>
    <format dxfId="431">
      <pivotArea dataOnly="0" labelOnly="1" grandCol="1" outline="0" fieldPosition="0"/>
    </format>
    <format dxfId="430">
      <pivotArea type="origin" dataOnly="0" labelOnly="1" outline="0" fieldPosition="0"/>
    </format>
    <format dxfId="429">
      <pivotArea field="6" type="button" dataOnly="0" labelOnly="1" outline="0" axis="axisCol" fieldPosition="0"/>
    </format>
    <format dxfId="428">
      <pivotArea type="topRight" dataOnly="0" labelOnly="1" outline="0" fieldPosition="0"/>
    </format>
    <format dxfId="427">
      <pivotArea field="17" type="button" dataOnly="0" labelOnly="1" outline="0" axis="axisRow" fieldPosition="0"/>
    </format>
    <format dxfId="426">
      <pivotArea dataOnly="0" labelOnly="1" fieldPosition="0">
        <references count="1">
          <reference field="6" count="2">
            <x v="0"/>
            <x v="1"/>
          </reference>
        </references>
      </pivotArea>
    </format>
    <format dxfId="425">
      <pivotArea dataOnly="0" labelOnly="1" grandCol="1" outline="0" fieldPosition="0"/>
    </format>
    <format dxfId="424">
      <pivotArea grandRow="1" outline="0" collapsedLevelsAreSubtotals="1" fieldPosition="0"/>
    </format>
    <format dxfId="423">
      <pivotArea dataOnly="0" labelOnly="1" grandRow="1" outline="0" fieldPosition="0"/>
    </format>
  </formats>
  <pivotTableStyleInfo name="PivotStyleLight1 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3.xml><?xml version="1.0" encoding="utf-8"?>
<pivotTableDefinition xmlns="http://schemas.openxmlformats.org/spreadsheetml/2006/main" xmlns:mc="http://schemas.openxmlformats.org/markup-compatibility/2006" xmlns:xr="http://schemas.microsoft.com/office/spreadsheetml/2014/revision" mc:Ignorable="xr" xr:uid="{8996639F-F245-426C-BADC-FA5B8B8437DE}" name="PivotTable11" cacheId="0" applyNumberFormats="0" applyBorderFormats="0" applyFontFormats="0" applyPatternFormats="0" applyAlignmentFormats="0" applyWidthHeightFormats="1" dataCaption="Values" updatedVersion="8" minRefreshableVersion="3" itemPrintTitles="1" createdVersion="8" indent="0" outline="1" outlineData="1" multipleFieldFilters="0" rowHeaderCaption="" colHeaderCaption="">
  <location ref="A648:E656" firstHeaderRow="1" firstDataRow="2" firstDataCol="1"/>
  <pivotFields count="87">
    <pivotField dataField="1" showAll="0"/>
    <pivotField showAll="0"/>
    <pivotField showAll="0"/>
    <pivotField showAll="0"/>
    <pivotField showAll="0"/>
    <pivotField showAll="0"/>
    <pivotField axis="axisRow" showAll="0">
      <items count="4">
        <item n="Pymes de hombres" x="1"/>
        <item n="Pymes de mujeres" x="0"/>
        <item h="1" x="2"/>
        <item t="default"/>
      </items>
    </pivotField>
    <pivotField showAll="0"/>
    <pivotField axis="axisCol" showAll="0">
      <items count="6">
        <item x="2"/>
        <item x="3"/>
        <item x="1"/>
        <item h="1" x="0"/>
        <item h="1" x="4"/>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4">
        <item x="1"/>
        <item x="0"/>
        <item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2">
    <field x="6"/>
    <field x="70"/>
  </rowFields>
  <rowItems count="7">
    <i>
      <x/>
    </i>
    <i r="1">
      <x/>
    </i>
    <i r="1">
      <x v="1"/>
    </i>
    <i>
      <x v="1"/>
    </i>
    <i r="1">
      <x/>
    </i>
    <i r="1">
      <x v="1"/>
    </i>
    <i t="grand">
      <x/>
    </i>
  </rowItems>
  <colFields count="1">
    <field x="8"/>
  </colFields>
  <colItems count="4">
    <i>
      <x/>
    </i>
    <i>
      <x v="1"/>
    </i>
    <i>
      <x v="2"/>
    </i>
    <i t="grand">
      <x/>
    </i>
  </colItems>
  <dataFields count="1">
    <dataField name="POR TAMAÑO (ingresos)" fld="0" showDataAs="percentOfTotal" baseField="0" baseItem="0" numFmtId="10"/>
  </dataFields>
  <formats count="23">
    <format dxfId="480">
      <pivotArea grandRow="1" outline="0" collapsedLevelsAreSubtotals="1" fieldPosition="0"/>
    </format>
    <format dxfId="479">
      <pivotArea dataOnly="0" labelOnly="1" grandRow="1" outline="0" fieldPosition="0"/>
    </format>
    <format dxfId="478">
      <pivotArea type="origin" dataOnly="0" labelOnly="1" outline="0" fieldPosition="0"/>
    </format>
    <format dxfId="477">
      <pivotArea type="topRight" dataOnly="0" labelOnly="1" outline="0" fieldPosition="0"/>
    </format>
    <format dxfId="476">
      <pivotArea dataOnly="0" labelOnly="1" grandCol="1" outline="0" fieldPosition="0"/>
    </format>
    <format dxfId="475">
      <pivotArea dataOnly="0" labelOnly="1" grandCol="1" outline="0" fieldPosition="0"/>
    </format>
    <format dxfId="474">
      <pivotArea dataOnly="0" labelOnly="1" grandCol="1" outline="0" fieldPosition="0"/>
    </format>
    <format dxfId="473">
      <pivotArea type="origin" dataOnly="0" labelOnly="1" outline="0" fieldPosition="0"/>
    </format>
    <format dxfId="472">
      <pivotArea type="topRight" dataOnly="0" labelOnly="1" outline="0" fieldPosition="0"/>
    </format>
    <format dxfId="471">
      <pivotArea dataOnly="0" labelOnly="1" grandCol="1" outline="0" fieldPosition="0"/>
    </format>
    <format dxfId="470">
      <pivotArea type="origin" dataOnly="0" labelOnly="1" outline="0" fieldPosition="0"/>
    </format>
    <format dxfId="469">
      <pivotArea type="topRight" dataOnly="0" labelOnly="1" outline="0" fieldPosition="0"/>
    </format>
    <format dxfId="468">
      <pivotArea dataOnly="0" labelOnly="1" grandCol="1" outline="0" fieldPosition="0"/>
    </format>
    <format dxfId="467">
      <pivotArea grandRow="1" outline="0" collapsedLevelsAreSubtotals="1" fieldPosition="0"/>
    </format>
    <format dxfId="466">
      <pivotArea dataOnly="0" labelOnly="1" grandRow="1" outline="0" fieldPosition="0"/>
    </format>
    <format dxfId="465">
      <pivotArea grandRow="1" outline="0" collapsedLevelsAreSubtotals="1" fieldPosition="0"/>
    </format>
    <format dxfId="464">
      <pivotArea dataOnly="0" labelOnly="1" grandRow="1" outline="0" fieldPosition="0"/>
    </format>
    <format dxfId="463">
      <pivotArea outline="0" fieldPosition="0">
        <references count="1">
          <reference field="4294967294" count="1">
            <x v="0"/>
          </reference>
        </references>
      </pivotArea>
    </format>
    <format dxfId="462">
      <pivotArea field="8" type="button" dataOnly="0" labelOnly="1" outline="0" axis="axisCol" fieldPosition="0"/>
    </format>
    <format dxfId="461">
      <pivotArea field="6" type="button" dataOnly="0" labelOnly="1" outline="0" axis="axisRow" fieldPosition="0"/>
    </format>
    <format dxfId="460">
      <pivotArea dataOnly="0" labelOnly="1" fieldPosition="0">
        <references count="1">
          <reference field="8" count="4">
            <x v="0"/>
            <x v="1"/>
            <x v="2"/>
            <x v="3"/>
          </reference>
        </references>
      </pivotArea>
    </format>
    <format dxfId="459">
      <pivotArea field="6" type="button" dataOnly="0" labelOnly="1" outline="0" axis="axisRow" fieldPosition="0"/>
    </format>
    <format dxfId="458">
      <pivotArea dataOnly="0" labelOnly="1" fieldPosition="0">
        <references count="1">
          <reference field="8" count="4">
            <x v="0"/>
            <x v="1"/>
            <x v="2"/>
            <x v="3"/>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4.xml><?xml version="1.0" encoding="utf-8"?>
<pivotTableDefinition xmlns="http://schemas.openxmlformats.org/spreadsheetml/2006/main" xmlns:mc="http://schemas.openxmlformats.org/markup-compatibility/2006" xmlns:xr="http://schemas.microsoft.com/office/spreadsheetml/2014/revision" mc:Ignorable="xr" xr:uid="{F76EDE3C-81FC-4D5A-AB88-7413B6255182}" name="PivotTable32" cacheId="0" applyNumberFormats="0" applyBorderFormats="0" applyFontFormats="0" applyPatternFormats="0" applyAlignmentFormats="0" applyWidthHeightFormats="1" dataCaption="Values" updatedVersion="8" minRefreshableVersion="3" itemPrintTitles="1" createdVersion="8" indent="0" outline="1" outlineData="1" multipleFieldFilters="0" rowHeaderCaption="" colHeaderCaption="">
  <location ref="A1354:H1368" firstHeaderRow="1" firstDataRow="2" firstDataCol="1"/>
  <pivotFields count="87">
    <pivotField dataField="1" showAll="0"/>
    <pivotField showAll="0"/>
    <pivotField showAll="0"/>
    <pivotField showAll="0"/>
    <pivotField showAll="0"/>
    <pivotField showAll="0"/>
    <pivotField axis="axisRow" showAll="0">
      <items count="4">
        <item n="Pymes de hombres" x="1"/>
        <item n="Pymes de mujeres" x="0"/>
        <item h="1" x="2"/>
        <item t="default"/>
      </items>
    </pivotField>
    <pivotField showAll="0"/>
    <pivotField axis="axisRow" showAll="0">
      <items count="6">
        <item x="2"/>
        <item x="3"/>
        <item x="1"/>
        <item x="0"/>
        <item x="4"/>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4">
        <item x="1"/>
        <item h="1" x="0"/>
        <item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Col" showAll="0">
      <items count="8">
        <item x="0"/>
        <item x="3"/>
        <item x="5"/>
        <item x="4"/>
        <item x="2"/>
        <item x="6"/>
        <item x="1"/>
        <item t="default"/>
      </items>
    </pivotField>
  </pivotFields>
  <rowFields count="3">
    <field x="6"/>
    <field x="70"/>
    <field x="8"/>
  </rowFields>
  <rowItems count="13">
    <i>
      <x/>
    </i>
    <i r="1">
      <x/>
    </i>
    <i r="2">
      <x/>
    </i>
    <i r="2">
      <x v="1"/>
    </i>
    <i r="2">
      <x v="2"/>
    </i>
    <i r="2">
      <x v="3"/>
    </i>
    <i>
      <x v="1"/>
    </i>
    <i r="1">
      <x/>
    </i>
    <i r="2">
      <x/>
    </i>
    <i r="2">
      <x v="1"/>
    </i>
    <i r="2">
      <x v="2"/>
    </i>
    <i r="2">
      <x v="3"/>
    </i>
    <i t="grand">
      <x/>
    </i>
  </rowItems>
  <colFields count="1">
    <field x="86"/>
  </colFields>
  <colItems count="7">
    <i>
      <x/>
    </i>
    <i>
      <x v="1"/>
    </i>
    <i>
      <x v="2"/>
    </i>
    <i>
      <x v="3"/>
    </i>
    <i>
      <x v="4"/>
    </i>
    <i>
      <x v="6"/>
    </i>
    <i t="grand">
      <x/>
    </i>
  </colItems>
  <dataFields count="1">
    <dataField name="POR TAMAÑO (ingresos)" fld="0" showDataAs="percentOfTotal" baseField="0" baseItem="0" numFmtId="10"/>
  </dataFields>
  <formats count="47">
    <format dxfId="527">
      <pivotArea grandRow="1" outline="0" collapsedLevelsAreSubtotals="1" fieldPosition="0"/>
    </format>
    <format dxfId="526">
      <pivotArea dataOnly="0" labelOnly="1" grandRow="1" outline="0" fieldPosition="0"/>
    </format>
    <format dxfId="525">
      <pivotArea type="origin" dataOnly="0" labelOnly="1" outline="0" fieldPosition="0"/>
    </format>
    <format dxfId="524">
      <pivotArea type="topRight" dataOnly="0" labelOnly="1" outline="0" fieldPosition="0"/>
    </format>
    <format dxfId="523">
      <pivotArea dataOnly="0" labelOnly="1" grandCol="1" outline="0" fieldPosition="0"/>
    </format>
    <format dxfId="522">
      <pivotArea type="topRight" dataOnly="0" labelOnly="1" outline="0" offset="C1:E1" fieldPosition="0"/>
    </format>
    <format dxfId="521">
      <pivotArea dataOnly="0" labelOnly="1" grandCol="1" outline="0" fieldPosition="0"/>
    </format>
    <format dxfId="520">
      <pivotArea type="origin" dataOnly="0" labelOnly="1" outline="0" fieldPosition="0"/>
    </format>
    <format dxfId="519">
      <pivotArea type="topRight" dataOnly="0" labelOnly="1" outline="0" fieldPosition="0"/>
    </format>
    <format dxfId="518">
      <pivotArea dataOnly="0" labelOnly="1" grandCol="1" outline="0" fieldPosition="0"/>
    </format>
    <format dxfId="517">
      <pivotArea dataOnly="0" labelOnly="1" grandCol="1" outline="0" fieldPosition="0"/>
    </format>
    <format dxfId="516">
      <pivotArea type="origin" dataOnly="0" labelOnly="1" outline="0" fieldPosition="0"/>
    </format>
    <format dxfId="515">
      <pivotArea type="topRight" dataOnly="0" labelOnly="1" outline="0" fieldPosition="0"/>
    </format>
    <format dxfId="514">
      <pivotArea dataOnly="0" labelOnly="1" grandCol="1" outline="0" fieldPosition="0"/>
    </format>
    <format dxfId="513">
      <pivotArea type="origin" dataOnly="0" labelOnly="1" outline="0" fieldPosition="0"/>
    </format>
    <format dxfId="512">
      <pivotArea type="topRight" dataOnly="0" labelOnly="1" outline="0" fieldPosition="0"/>
    </format>
    <format dxfId="511">
      <pivotArea dataOnly="0" labelOnly="1" grandCol="1" outline="0" fieldPosition="0"/>
    </format>
    <format dxfId="510">
      <pivotArea grandRow="1" outline="0" collapsedLevelsAreSubtotals="1" fieldPosition="0"/>
    </format>
    <format dxfId="509">
      <pivotArea dataOnly="0" labelOnly="1" grandRow="1" outline="0" fieldPosition="0"/>
    </format>
    <format dxfId="508">
      <pivotArea grandRow="1" outline="0" collapsedLevelsAreSubtotals="1" fieldPosition="0"/>
    </format>
    <format dxfId="507">
      <pivotArea dataOnly="0" labelOnly="1" grandRow="1" outline="0" fieldPosition="0"/>
    </format>
    <format dxfId="506">
      <pivotArea type="origin" dataOnly="0" labelOnly="1" outline="0" fieldPosition="0"/>
    </format>
    <format dxfId="505">
      <pivotArea type="topRight" dataOnly="0" labelOnly="1" outline="0" fieldPosition="0"/>
    </format>
    <format dxfId="504">
      <pivotArea dataOnly="0" labelOnly="1" grandCol="1" outline="0" fieldPosition="0"/>
    </format>
    <format dxfId="503">
      <pivotArea type="origin" dataOnly="0" labelOnly="1" outline="0" fieldPosition="0"/>
    </format>
    <format dxfId="502">
      <pivotArea type="topRight" dataOnly="0" labelOnly="1" outline="0" fieldPosition="0"/>
    </format>
    <format dxfId="501">
      <pivotArea dataOnly="0" labelOnly="1" grandCol="1" outline="0" fieldPosition="0"/>
    </format>
    <format dxfId="500">
      <pivotArea outline="0" fieldPosition="0">
        <references count="1">
          <reference field="4294967294" count="1">
            <x v="0"/>
          </reference>
        </references>
      </pivotArea>
    </format>
    <format dxfId="499">
      <pivotArea collapsedLevelsAreSubtotals="1" fieldPosition="0">
        <references count="1">
          <reference field="6" count="1">
            <x v="0"/>
          </reference>
        </references>
      </pivotArea>
    </format>
    <format dxfId="498">
      <pivotArea collapsedLevelsAreSubtotals="1" fieldPosition="0">
        <references count="2">
          <reference field="6" count="1" selected="0">
            <x v="0"/>
          </reference>
          <reference field="70" count="1">
            <x v="0"/>
          </reference>
        </references>
      </pivotArea>
    </format>
    <format dxfId="497">
      <pivotArea collapsedLevelsAreSubtotals="1" fieldPosition="0">
        <references count="3">
          <reference field="6" count="1" selected="0">
            <x v="0"/>
          </reference>
          <reference field="8" count="4">
            <x v="0"/>
            <x v="1"/>
            <x v="2"/>
            <x v="3"/>
          </reference>
          <reference field="70" count="1" selected="0">
            <x v="0"/>
          </reference>
        </references>
      </pivotArea>
    </format>
    <format dxfId="496">
      <pivotArea collapsedLevelsAreSubtotals="1" fieldPosition="0">
        <references count="1">
          <reference field="6" count="1">
            <x v="1"/>
          </reference>
        </references>
      </pivotArea>
    </format>
    <format dxfId="495">
      <pivotArea collapsedLevelsAreSubtotals="1" fieldPosition="0">
        <references count="2">
          <reference field="6" count="1" selected="0">
            <x v="1"/>
          </reference>
          <reference field="70" count="1">
            <x v="0"/>
          </reference>
        </references>
      </pivotArea>
    </format>
    <format dxfId="494">
      <pivotArea collapsedLevelsAreSubtotals="1" fieldPosition="0">
        <references count="3">
          <reference field="6" count="1" selected="0">
            <x v="1"/>
          </reference>
          <reference field="8" count="4">
            <x v="0"/>
            <x v="1"/>
            <x v="2"/>
            <x v="3"/>
          </reference>
          <reference field="70" count="1" selected="0">
            <x v="0"/>
          </reference>
        </references>
      </pivotArea>
    </format>
    <format dxfId="493">
      <pivotArea dataOnly="0" labelOnly="1" fieldPosition="0">
        <references count="1">
          <reference field="6" count="0"/>
        </references>
      </pivotArea>
    </format>
    <format dxfId="492">
      <pivotArea dataOnly="0" labelOnly="1" fieldPosition="0">
        <references count="2">
          <reference field="6" count="1" selected="0">
            <x v="0"/>
          </reference>
          <reference field="70" count="1">
            <x v="0"/>
          </reference>
        </references>
      </pivotArea>
    </format>
    <format dxfId="491">
      <pivotArea dataOnly="0" labelOnly="1" fieldPosition="0">
        <references count="2">
          <reference field="6" count="1" selected="0">
            <x v="1"/>
          </reference>
          <reference field="70" count="1">
            <x v="0"/>
          </reference>
        </references>
      </pivotArea>
    </format>
    <format dxfId="490">
      <pivotArea dataOnly="0" labelOnly="1" fieldPosition="0">
        <references count="3">
          <reference field="6" count="1" selected="0">
            <x v="0"/>
          </reference>
          <reference field="8" count="4">
            <x v="0"/>
            <x v="1"/>
            <x v="2"/>
            <x v="3"/>
          </reference>
          <reference field="70" count="1" selected="0">
            <x v="0"/>
          </reference>
        </references>
      </pivotArea>
    </format>
    <format dxfId="489">
      <pivotArea dataOnly="0" labelOnly="1" fieldPosition="0">
        <references count="3">
          <reference field="6" count="1" selected="0">
            <x v="1"/>
          </reference>
          <reference field="8" count="4">
            <x v="0"/>
            <x v="1"/>
            <x v="2"/>
            <x v="3"/>
          </reference>
          <reference field="70" count="1" selected="0">
            <x v="0"/>
          </reference>
        </references>
      </pivotArea>
    </format>
    <format dxfId="488">
      <pivotArea type="origin" dataOnly="0" labelOnly="1" outline="0" fieldPosition="0"/>
    </format>
    <format dxfId="487">
      <pivotArea field="86" type="button" dataOnly="0" labelOnly="1" outline="0" axis="axisCol" fieldPosition="0"/>
    </format>
    <format dxfId="486">
      <pivotArea type="topRight" dataOnly="0" labelOnly="1" outline="0" fieldPosition="0"/>
    </format>
    <format dxfId="485">
      <pivotArea field="6" type="button" dataOnly="0" labelOnly="1" outline="0" axis="axisRow" fieldPosition="0"/>
    </format>
    <format dxfId="484">
      <pivotArea dataOnly="0" labelOnly="1" fieldPosition="0">
        <references count="1">
          <reference field="86" count="6">
            <x v="0"/>
            <x v="1"/>
            <x v="2"/>
            <x v="3"/>
            <x v="4"/>
            <x v="6"/>
          </reference>
        </references>
      </pivotArea>
    </format>
    <format dxfId="483">
      <pivotArea dataOnly="0" labelOnly="1" grandCol="1" outline="0" fieldPosition="0"/>
    </format>
    <format dxfId="482">
      <pivotArea grandRow="1" outline="0" collapsedLevelsAreSubtotals="1" fieldPosition="0"/>
    </format>
    <format dxfId="481">
      <pivotArea dataOnly="0" labelOnly="1" grandRow="1" outline="0" fieldPosition="0"/>
    </format>
  </formats>
  <pivotTableStyleInfo name="PivotStyleLight1 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5.xml><?xml version="1.0" encoding="utf-8"?>
<pivotTableDefinition xmlns="http://schemas.openxmlformats.org/spreadsheetml/2006/main" xmlns:mc="http://schemas.openxmlformats.org/markup-compatibility/2006" xmlns:xr="http://schemas.microsoft.com/office/spreadsheetml/2014/revision" mc:Ignorable="xr" xr:uid="{7364A164-B635-4A26-9C1E-52E558DEF2B8}" name="PivotTable18" cacheId="0" applyNumberFormats="0" applyBorderFormats="0" applyFontFormats="0" applyPatternFormats="0" applyAlignmentFormats="0" applyWidthHeightFormats="1" dataCaption="Values" updatedVersion="8" minRefreshableVersion="3" itemPrintTitles="1" createdVersion="8" indent="0" outline="1" outlineData="1" multipleFieldFilters="0" rowHeaderCaption="POR INDUSTRIA" colHeaderCaption="">
  <location ref="A828:D860" firstHeaderRow="0" firstDataRow="1" firstDataCol="1"/>
  <pivotFields count="87">
    <pivotField dataField="1" showAll="0"/>
    <pivotField showAll="0"/>
    <pivotField showAll="0"/>
    <pivotField showAll="0"/>
    <pivotField showAll="0"/>
    <pivotField showAll="0"/>
    <pivotField axis="axisRow" showAll="0">
      <items count="4">
        <item n="Pymes de hombres" x="1"/>
        <item n="Pymes de mujeres" x="0"/>
        <item x="2"/>
        <item t="default"/>
      </items>
    </pivotField>
    <pivotField showAll="0"/>
    <pivotField showAll="0"/>
    <pivotField showAll="0"/>
    <pivotField showAll="0"/>
    <pivotField showAll="0"/>
    <pivotField showAll="0"/>
    <pivotField showAll="0"/>
    <pivotField showAll="0"/>
    <pivotField showAll="0"/>
    <pivotField showAll="0"/>
    <pivotField showAll="0"/>
    <pivotField axis="axisRow" showAll="0">
      <items count="20">
        <item x="2"/>
        <item x="5"/>
        <item x="15"/>
        <item x="12"/>
        <item x="3"/>
        <item x="6"/>
        <item x="8"/>
        <item x="13"/>
        <item x="0"/>
        <item x="4"/>
        <item x="17"/>
        <item x="10"/>
        <item x="1"/>
        <item x="11"/>
        <item x="9"/>
        <item x="16"/>
        <item x="14"/>
        <item x="7"/>
        <item x="18"/>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4">
        <item x="1"/>
        <item h="1" x="0"/>
        <item h="1" x="2"/>
        <item t="default"/>
      </items>
    </pivotField>
    <pivotField showAll="0"/>
    <pivotField showAll="0"/>
    <pivotField showAll="0"/>
    <pivotField showAll="0"/>
    <pivotField dataField="1" showAll="0"/>
    <pivotField showAll="0"/>
    <pivotField showAll="0"/>
    <pivotField showAll="0"/>
    <pivotField showAll="0"/>
    <pivotField showAll="0"/>
    <pivotField showAll="0"/>
    <pivotField dataField="1" showAll="0"/>
    <pivotField showAll="0"/>
    <pivotField showAll="0"/>
    <pivotField showAll="0"/>
    <pivotField showAll="0"/>
  </pivotFields>
  <rowFields count="3">
    <field x="6"/>
    <field x="70"/>
    <field x="18"/>
  </rowFields>
  <rowItems count="32">
    <i>
      <x/>
    </i>
    <i r="1">
      <x/>
    </i>
    <i r="2">
      <x/>
    </i>
    <i r="2">
      <x v="1"/>
    </i>
    <i r="2">
      <x v="3"/>
    </i>
    <i r="2">
      <x v="4"/>
    </i>
    <i r="2">
      <x v="5"/>
    </i>
    <i r="2">
      <x v="6"/>
    </i>
    <i r="2">
      <x v="8"/>
    </i>
    <i r="2">
      <x v="9"/>
    </i>
    <i r="2">
      <x v="10"/>
    </i>
    <i r="2">
      <x v="11"/>
    </i>
    <i r="2">
      <x v="12"/>
    </i>
    <i r="2">
      <x v="13"/>
    </i>
    <i r="2">
      <x v="17"/>
    </i>
    <i>
      <x v="1"/>
    </i>
    <i r="1">
      <x/>
    </i>
    <i r="2">
      <x/>
    </i>
    <i r="2">
      <x v="1"/>
    </i>
    <i r="2">
      <x v="3"/>
    </i>
    <i r="2">
      <x v="4"/>
    </i>
    <i r="2">
      <x v="6"/>
    </i>
    <i r="2">
      <x v="8"/>
    </i>
    <i r="2">
      <x v="9"/>
    </i>
    <i r="2">
      <x v="11"/>
    </i>
    <i r="2">
      <x v="12"/>
    </i>
    <i r="2">
      <x v="13"/>
    </i>
    <i r="2">
      <x v="14"/>
    </i>
    <i r="2">
      <x v="15"/>
    </i>
    <i r="2">
      <x v="16"/>
    </i>
    <i r="2">
      <x v="17"/>
    </i>
    <i t="grand">
      <x/>
    </i>
  </rowItems>
  <colFields count="1">
    <field x="-2"/>
  </colFields>
  <colItems count="3">
    <i>
      <x/>
    </i>
    <i i="1">
      <x v="1"/>
    </i>
    <i i="2">
      <x v="2"/>
    </i>
  </colItems>
  <dataFields count="3">
    <dataField name="POR INDUSTRIA" fld="0" showDataAs="percentOfCol" baseField="0" baseItem="0" numFmtId="10"/>
    <dataField name="Promedio de N.º de préstamos" fld="82" subtotal="average" baseField="18" baseItem="3" numFmtId="165"/>
    <dataField name="Promedio de Exposición a préstamos" fld="75" subtotal="average" baseField="18" baseItem="3" numFmtId="166"/>
  </dataFields>
  <formats count="42">
    <format dxfId="569">
      <pivotArea grandRow="1" outline="0" collapsedLevelsAreSubtotals="1" fieldPosition="0"/>
    </format>
    <format dxfId="568">
      <pivotArea dataOnly="0" labelOnly="1" grandRow="1" outline="0" fieldPosition="0"/>
    </format>
    <format dxfId="567">
      <pivotArea grandRow="1" grandCol="1" outline="0" collapsedLevelsAreSubtotals="1" fieldPosition="0"/>
    </format>
    <format dxfId="566">
      <pivotArea type="origin" dataOnly="0" labelOnly="1" outline="0" fieldPosition="0"/>
    </format>
    <format dxfId="565">
      <pivotArea type="topRight" dataOnly="0" labelOnly="1" outline="0" fieldPosition="0"/>
    </format>
    <format dxfId="564">
      <pivotArea dataOnly="0" labelOnly="1" grandCol="1" outline="0" fieldPosition="0"/>
    </format>
    <format dxfId="563">
      <pivotArea type="topRight" dataOnly="0" labelOnly="1" outline="0" offset="C1:S1" fieldPosition="0"/>
    </format>
    <format dxfId="562">
      <pivotArea dataOnly="0" labelOnly="1" grandCol="1" outline="0" fieldPosition="0"/>
    </format>
    <format dxfId="561">
      <pivotArea dataOnly="0" labelOnly="1" grandCol="1" outline="0" fieldPosition="0"/>
    </format>
    <format dxfId="560">
      <pivotArea grandRow="1" outline="0" collapsedLevelsAreSubtotals="1" fieldPosition="0"/>
    </format>
    <format dxfId="559">
      <pivotArea dataOnly="0" labelOnly="1" grandRow="1" outline="0" fieldPosition="0"/>
    </format>
    <format dxfId="558">
      <pivotArea grandRow="1" outline="0" collapsedLevelsAreSubtotals="1" fieldPosition="0"/>
    </format>
    <format dxfId="557">
      <pivotArea dataOnly="0" labelOnly="1" grandRow="1" outline="0" fieldPosition="0"/>
    </format>
    <format dxfId="556">
      <pivotArea outline="0" fieldPosition="0">
        <references count="1">
          <reference field="4294967294" count="1">
            <x v="0"/>
          </reference>
        </references>
      </pivotArea>
    </format>
    <format dxfId="555">
      <pivotArea dataOnly="0" labelOnly="1" outline="0" fieldPosition="0">
        <references count="1">
          <reference field="4294967294" count="3">
            <x v="0"/>
            <x v="1"/>
            <x v="2"/>
          </reference>
        </references>
      </pivotArea>
    </format>
    <format dxfId="554">
      <pivotArea dataOnly="0" labelOnly="1" outline="0" fieldPosition="0">
        <references count="1">
          <reference field="4294967294" count="3">
            <x v="0"/>
            <x v="1"/>
            <x v="2"/>
          </reference>
        </references>
      </pivotArea>
    </format>
    <format dxfId="553">
      <pivotArea collapsedLevelsAreSubtotals="1" fieldPosition="0">
        <references count="2">
          <reference field="4294967294" count="2" selected="0">
            <x v="1"/>
            <x v="2"/>
          </reference>
          <reference field="6" count="1">
            <x v="0"/>
          </reference>
        </references>
      </pivotArea>
    </format>
    <format dxfId="552">
      <pivotArea collapsedLevelsAreSubtotals="1" fieldPosition="0">
        <references count="3">
          <reference field="4294967294" count="2" selected="0">
            <x v="1"/>
            <x v="2"/>
          </reference>
          <reference field="6" count="1" selected="0">
            <x v="0"/>
          </reference>
          <reference field="70" count="0"/>
        </references>
      </pivotArea>
    </format>
    <format dxfId="551">
      <pivotArea collapsedLevelsAreSubtotals="1" fieldPosition="0">
        <references count="4">
          <reference field="4294967294" count="2" selected="0">
            <x v="1"/>
            <x v="2"/>
          </reference>
          <reference field="6" count="1" selected="0">
            <x v="0"/>
          </reference>
          <reference field="18" count="13">
            <x v="0"/>
            <x v="1"/>
            <x v="3"/>
            <x v="4"/>
            <x v="5"/>
            <x v="6"/>
            <x v="8"/>
            <x v="9"/>
            <x v="10"/>
            <x v="11"/>
            <x v="12"/>
            <x v="13"/>
            <x v="17"/>
          </reference>
          <reference field="70" count="0" selected="0"/>
        </references>
      </pivotArea>
    </format>
    <format dxfId="550">
      <pivotArea collapsedLevelsAreSubtotals="1" fieldPosition="0">
        <references count="2">
          <reference field="4294967294" count="2" selected="0">
            <x v="1"/>
            <x v="2"/>
          </reference>
          <reference field="6" count="1">
            <x v="1"/>
          </reference>
        </references>
      </pivotArea>
    </format>
    <format dxfId="549">
      <pivotArea collapsedLevelsAreSubtotals="1" fieldPosition="0">
        <references count="3">
          <reference field="4294967294" count="2" selected="0">
            <x v="1"/>
            <x v="2"/>
          </reference>
          <reference field="6" count="1" selected="0">
            <x v="1"/>
          </reference>
          <reference field="70" count="0"/>
        </references>
      </pivotArea>
    </format>
    <format dxfId="548">
      <pivotArea collapsedLevelsAreSubtotals="1" fieldPosition="0">
        <references count="4">
          <reference field="4294967294" count="2" selected="0">
            <x v="1"/>
            <x v="2"/>
          </reference>
          <reference field="6" count="1" selected="0">
            <x v="1"/>
          </reference>
          <reference field="18" count="14">
            <x v="0"/>
            <x v="1"/>
            <x v="3"/>
            <x v="4"/>
            <x v="6"/>
            <x v="8"/>
            <x v="9"/>
            <x v="11"/>
            <x v="12"/>
            <x v="13"/>
            <x v="14"/>
            <x v="15"/>
            <x v="16"/>
            <x v="17"/>
          </reference>
          <reference field="70" count="0" selected="0"/>
        </references>
      </pivotArea>
    </format>
    <format dxfId="547">
      <pivotArea outline="0" collapsedLevelsAreSubtotals="1" fieldPosition="0">
        <references count="1">
          <reference field="4294967294" count="1" selected="0">
            <x v="2"/>
          </reference>
        </references>
      </pivotArea>
    </format>
    <format dxfId="546">
      <pivotArea collapsedLevelsAreSubtotals="1" fieldPosition="0">
        <references count="1">
          <reference field="6" count="1">
            <x v="0"/>
          </reference>
        </references>
      </pivotArea>
    </format>
    <format dxfId="545">
      <pivotArea collapsedLevelsAreSubtotals="1" fieldPosition="0">
        <references count="2">
          <reference field="6" count="1" selected="0">
            <x v="0"/>
          </reference>
          <reference field="70" count="0"/>
        </references>
      </pivotArea>
    </format>
    <format dxfId="544">
      <pivotArea collapsedLevelsAreSubtotals="1" fieldPosition="0">
        <references count="3">
          <reference field="6" count="1" selected="0">
            <x v="0"/>
          </reference>
          <reference field="18" count="13">
            <x v="0"/>
            <x v="1"/>
            <x v="3"/>
            <x v="4"/>
            <x v="5"/>
            <x v="6"/>
            <x v="8"/>
            <x v="9"/>
            <x v="10"/>
            <x v="11"/>
            <x v="12"/>
            <x v="13"/>
            <x v="17"/>
          </reference>
          <reference field="70" count="0" selected="0"/>
        </references>
      </pivotArea>
    </format>
    <format dxfId="543">
      <pivotArea collapsedLevelsAreSubtotals="1" fieldPosition="0">
        <references count="1">
          <reference field="6" count="1">
            <x v="1"/>
          </reference>
        </references>
      </pivotArea>
    </format>
    <format dxfId="542">
      <pivotArea collapsedLevelsAreSubtotals="1" fieldPosition="0">
        <references count="2">
          <reference field="6" count="1" selected="0">
            <x v="1"/>
          </reference>
          <reference field="70" count="0"/>
        </references>
      </pivotArea>
    </format>
    <format dxfId="541">
      <pivotArea collapsedLevelsAreSubtotals="1" fieldPosition="0">
        <references count="3">
          <reference field="6" count="1" selected="0">
            <x v="1"/>
          </reference>
          <reference field="18" count="14">
            <x v="0"/>
            <x v="1"/>
            <x v="3"/>
            <x v="4"/>
            <x v="6"/>
            <x v="8"/>
            <x v="9"/>
            <x v="11"/>
            <x v="12"/>
            <x v="13"/>
            <x v="14"/>
            <x v="15"/>
            <x v="16"/>
            <x v="17"/>
          </reference>
          <reference field="70" count="0" selected="0"/>
        </references>
      </pivotArea>
    </format>
    <format dxfId="540">
      <pivotArea dataOnly="0" labelOnly="1" fieldPosition="0">
        <references count="1">
          <reference field="6" count="2">
            <x v="0"/>
            <x v="1"/>
          </reference>
        </references>
      </pivotArea>
    </format>
    <format dxfId="539">
      <pivotArea dataOnly="0" labelOnly="1" fieldPosition="0">
        <references count="2">
          <reference field="6" count="1" selected="0">
            <x v="0"/>
          </reference>
          <reference field="70" count="0"/>
        </references>
      </pivotArea>
    </format>
    <format dxfId="538">
      <pivotArea dataOnly="0" labelOnly="1" fieldPosition="0">
        <references count="2">
          <reference field="6" count="1" selected="0">
            <x v="1"/>
          </reference>
          <reference field="70" count="0"/>
        </references>
      </pivotArea>
    </format>
    <format dxfId="537">
      <pivotArea dataOnly="0" labelOnly="1" fieldPosition="0">
        <references count="3">
          <reference field="6" count="1" selected="0">
            <x v="0"/>
          </reference>
          <reference field="18" count="13">
            <x v="0"/>
            <x v="1"/>
            <x v="3"/>
            <x v="4"/>
            <x v="5"/>
            <x v="6"/>
            <x v="8"/>
            <x v="9"/>
            <x v="10"/>
            <x v="11"/>
            <x v="12"/>
            <x v="13"/>
            <x v="17"/>
          </reference>
          <reference field="70" count="0" selected="0"/>
        </references>
      </pivotArea>
    </format>
    <format dxfId="536">
      <pivotArea dataOnly="0" labelOnly="1" fieldPosition="0">
        <references count="3">
          <reference field="6" count="1" selected="0">
            <x v="1"/>
          </reference>
          <reference field="18" count="14">
            <x v="0"/>
            <x v="1"/>
            <x v="3"/>
            <x v="4"/>
            <x v="6"/>
            <x v="8"/>
            <x v="9"/>
            <x v="11"/>
            <x v="12"/>
            <x v="13"/>
            <x v="14"/>
            <x v="15"/>
            <x v="16"/>
            <x v="17"/>
          </reference>
          <reference field="70" count="0" selected="0"/>
        </references>
      </pivotArea>
    </format>
    <format dxfId="535">
      <pivotArea field="6" type="button" dataOnly="0" labelOnly="1" outline="0" axis="axisRow" fieldPosition="0"/>
    </format>
    <format dxfId="534">
      <pivotArea field="6" type="button" dataOnly="0" labelOnly="1" outline="0" axis="axisRow" fieldPosition="0"/>
    </format>
    <format dxfId="533">
      <pivotArea dataOnly="0" labelOnly="1" outline="0" fieldPosition="0">
        <references count="1">
          <reference field="4294967294" count="3">
            <x v="0"/>
            <x v="1"/>
            <x v="2"/>
          </reference>
        </references>
      </pivotArea>
    </format>
    <format dxfId="532">
      <pivotArea field="6" type="button" dataOnly="0" labelOnly="1" outline="0" axis="axisRow" fieldPosition="0"/>
    </format>
    <format dxfId="531">
      <pivotArea dataOnly="0" labelOnly="1" outline="0" fieldPosition="0">
        <references count="1">
          <reference field="4294967294" count="3">
            <x v="0"/>
            <x v="1"/>
            <x v="2"/>
          </reference>
        </references>
      </pivotArea>
    </format>
    <format dxfId="530">
      <pivotArea grandRow="1" outline="0" collapsedLevelsAreSubtotals="1" fieldPosition="0"/>
    </format>
    <format dxfId="529">
      <pivotArea dataOnly="0" labelOnly="1" grandRow="1" outline="0" fieldPosition="0"/>
    </format>
    <format dxfId="528">
      <pivotArea outline="0" collapsedLevelsAreSubtotals="1" fieldPosition="0">
        <references count="1">
          <reference field="4294967294" count="1" selected="0">
            <x v="1"/>
          </reference>
        </references>
      </pivotArea>
    </format>
  </formats>
  <pivotTableStyleInfo name="PivotStyleLight1 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6.xml><?xml version="1.0" encoding="utf-8"?>
<pivotTableDefinition xmlns="http://schemas.openxmlformats.org/spreadsheetml/2006/main" xmlns:mc="http://schemas.openxmlformats.org/markup-compatibility/2006" xmlns:xr="http://schemas.microsoft.com/office/spreadsheetml/2014/revision" mc:Ignorable="xr" xr:uid="{E0A14134-5B51-4DD4-9197-D2AB39EB7CCC}" name="PivotTable17" cacheId="0" applyNumberFormats="0" applyBorderFormats="0" applyFontFormats="0" applyPatternFormats="0" applyAlignmentFormats="0" applyWidthHeightFormats="1" dataCaption="Values" updatedVersion="8" minRefreshableVersion="3" itemPrintTitles="1" createdVersion="8" indent="0" outline="1" outlineData="1" multipleFieldFilters="0" rowHeaderCaption="POR TAMAÑO (N.° de empleados)" colHeaderCaption="">
  <location ref="A912:D926" firstHeaderRow="0" firstDataRow="1" firstDataCol="1"/>
  <pivotFields count="87">
    <pivotField dataField="1" showAll="0"/>
    <pivotField showAll="0"/>
    <pivotField showAll="0"/>
    <pivotField showAll="0"/>
    <pivotField showAll="0"/>
    <pivotField showAll="0"/>
    <pivotField axis="axisRow" showAll="0">
      <items count="4">
        <item n="Pymes de hombres" x="1"/>
        <item n="Pymes de mujeres" x="0"/>
        <item h="1" x="2"/>
        <item t="default"/>
      </items>
    </pivotField>
    <pivotField axis="axisRow" showAll="0">
      <items count="7">
        <item x="2"/>
        <item x="4"/>
        <item x="1"/>
        <item x="3"/>
        <item x="0"/>
        <item x="5"/>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4">
        <item x="1"/>
        <item h="1" x="0"/>
        <item h="1" x="2"/>
        <item t="default"/>
      </items>
    </pivotField>
    <pivotField showAll="0"/>
    <pivotField showAll="0"/>
    <pivotField showAll="0"/>
    <pivotField showAll="0"/>
    <pivotField dataField="1" showAll="0"/>
    <pivotField showAll="0"/>
    <pivotField showAll="0"/>
    <pivotField showAll="0"/>
    <pivotField showAll="0"/>
    <pivotField showAll="0"/>
    <pivotField showAll="0"/>
    <pivotField dataField="1" showAll="0"/>
    <pivotField showAll="0"/>
    <pivotField showAll="0"/>
    <pivotField showAll="0"/>
    <pivotField showAll="0"/>
  </pivotFields>
  <rowFields count="3">
    <field x="6"/>
    <field x="70"/>
    <field x="7"/>
  </rowFields>
  <rowItems count="14">
    <i>
      <x/>
    </i>
    <i r="1">
      <x/>
    </i>
    <i r="2">
      <x/>
    </i>
    <i r="2">
      <x v="1"/>
    </i>
    <i r="2">
      <x v="2"/>
    </i>
    <i r="2">
      <x v="3"/>
    </i>
    <i r="2">
      <x v="4"/>
    </i>
    <i>
      <x v="1"/>
    </i>
    <i r="1">
      <x/>
    </i>
    <i r="2">
      <x/>
    </i>
    <i r="2">
      <x v="1"/>
    </i>
    <i r="2">
      <x v="2"/>
    </i>
    <i r="2">
      <x v="4"/>
    </i>
    <i t="grand">
      <x/>
    </i>
  </rowItems>
  <colFields count="1">
    <field x="-2"/>
  </colFields>
  <colItems count="3">
    <i>
      <x/>
    </i>
    <i i="1">
      <x v="1"/>
    </i>
    <i i="2">
      <x v="2"/>
    </i>
  </colItems>
  <dataFields count="3">
    <dataField name="POR TAMAÑO (N.° de empleados)" fld="0" showDataAs="percentOfCol" baseField="0" baseItem="0" numFmtId="10"/>
    <dataField name="Promedio de N.º de préstamos" fld="82" subtotal="average" baseField="6" baseItem="0" numFmtId="167"/>
    <dataField name="Promedio de Exposición a préstamos" fld="75" subtotal="average" baseField="6" baseItem="0" numFmtId="166"/>
  </dataFields>
  <formats count="33">
    <format dxfId="602">
      <pivotArea grandRow="1" outline="0" collapsedLevelsAreSubtotals="1" fieldPosition="0"/>
    </format>
    <format dxfId="601">
      <pivotArea dataOnly="0" labelOnly="1" grandRow="1" outline="0" fieldPosition="0"/>
    </format>
    <format dxfId="600">
      <pivotArea type="origin" dataOnly="0" labelOnly="1" outline="0" fieldPosition="0"/>
    </format>
    <format dxfId="599">
      <pivotArea type="topRight" dataOnly="0" labelOnly="1" outline="0" fieldPosition="0"/>
    </format>
    <format dxfId="598">
      <pivotArea dataOnly="0" labelOnly="1" grandCol="1" outline="0" fieldPosition="0"/>
    </format>
    <format dxfId="597">
      <pivotArea type="topRight" dataOnly="0" labelOnly="1" outline="0" offset="C1:F1" fieldPosition="0"/>
    </format>
    <format dxfId="596">
      <pivotArea dataOnly="0" labelOnly="1" grandCol="1" outline="0" fieldPosition="0"/>
    </format>
    <format dxfId="595">
      <pivotArea grandRow="1" outline="0" collapsedLevelsAreSubtotals="1" fieldPosition="0"/>
    </format>
    <format dxfId="594">
      <pivotArea dataOnly="0" labelOnly="1" grandRow="1" outline="0" fieldPosition="0"/>
    </format>
    <format dxfId="593">
      <pivotArea grandRow="1" outline="0" collapsedLevelsAreSubtotals="1" fieldPosition="0"/>
    </format>
    <format dxfId="592">
      <pivotArea dataOnly="0" labelOnly="1" grandRow="1" outline="0" fieldPosition="0"/>
    </format>
    <format dxfId="591">
      <pivotArea outline="0" fieldPosition="0">
        <references count="1">
          <reference field="4294967294" count="1">
            <x v="0"/>
          </reference>
        </references>
      </pivotArea>
    </format>
    <format dxfId="590">
      <pivotArea dataOnly="0" labelOnly="1" outline="0" fieldPosition="0">
        <references count="1">
          <reference field="4294967294" count="2">
            <x v="1"/>
            <x v="2"/>
          </reference>
        </references>
      </pivotArea>
    </format>
    <format dxfId="589">
      <pivotArea dataOnly="0" labelOnly="1" outline="0" fieldPosition="0">
        <references count="1">
          <reference field="4294967294" count="2">
            <x v="1"/>
            <x v="2"/>
          </reference>
        </references>
      </pivotArea>
    </format>
    <format dxfId="588">
      <pivotArea outline="0" collapsedLevelsAreSubtotals="1" fieldPosition="0">
        <references count="1">
          <reference field="4294967294" count="1" selected="0">
            <x v="2"/>
          </reference>
        </references>
      </pivotArea>
    </format>
    <format dxfId="587">
      <pivotArea collapsedLevelsAreSubtotals="1" fieldPosition="0">
        <references count="1">
          <reference field="6" count="1">
            <x v="0"/>
          </reference>
        </references>
      </pivotArea>
    </format>
    <format dxfId="586">
      <pivotArea collapsedLevelsAreSubtotals="1" fieldPosition="0">
        <references count="2">
          <reference field="6" count="1" selected="0">
            <x v="0"/>
          </reference>
          <reference field="70" count="0"/>
        </references>
      </pivotArea>
    </format>
    <format dxfId="585">
      <pivotArea collapsedLevelsAreSubtotals="1" fieldPosition="0">
        <references count="3">
          <reference field="6" count="1" selected="0">
            <x v="0"/>
          </reference>
          <reference field="7" count="5">
            <x v="0"/>
            <x v="1"/>
            <x v="2"/>
            <x v="3"/>
            <x v="4"/>
          </reference>
          <reference field="70" count="0" selected="0"/>
        </references>
      </pivotArea>
    </format>
    <format dxfId="584">
      <pivotArea collapsedLevelsAreSubtotals="1" fieldPosition="0">
        <references count="1">
          <reference field="6" count="1">
            <x v="1"/>
          </reference>
        </references>
      </pivotArea>
    </format>
    <format dxfId="583">
      <pivotArea collapsedLevelsAreSubtotals="1" fieldPosition="0">
        <references count="2">
          <reference field="6" count="1" selected="0">
            <x v="1"/>
          </reference>
          <reference field="70" count="0"/>
        </references>
      </pivotArea>
    </format>
    <format dxfId="582">
      <pivotArea collapsedLevelsAreSubtotals="1" fieldPosition="0">
        <references count="3">
          <reference field="6" count="1" selected="0">
            <x v="1"/>
          </reference>
          <reference field="7" count="4">
            <x v="0"/>
            <x v="1"/>
            <x v="2"/>
            <x v="4"/>
          </reference>
          <reference field="70" count="0" selected="0"/>
        </references>
      </pivotArea>
    </format>
    <format dxfId="581">
      <pivotArea dataOnly="0" labelOnly="1" fieldPosition="0">
        <references count="1">
          <reference field="6" count="0"/>
        </references>
      </pivotArea>
    </format>
    <format dxfId="580">
      <pivotArea dataOnly="0" labelOnly="1" fieldPosition="0">
        <references count="2">
          <reference field="6" count="1" selected="0">
            <x v="0"/>
          </reference>
          <reference field="70" count="0"/>
        </references>
      </pivotArea>
    </format>
    <format dxfId="579">
      <pivotArea dataOnly="0" labelOnly="1" fieldPosition="0">
        <references count="2">
          <reference field="6" count="1" selected="0">
            <x v="1"/>
          </reference>
          <reference field="70" count="0"/>
        </references>
      </pivotArea>
    </format>
    <format dxfId="578">
      <pivotArea dataOnly="0" labelOnly="1" fieldPosition="0">
        <references count="3">
          <reference field="6" count="1" selected="0">
            <x v="0"/>
          </reference>
          <reference field="7" count="5">
            <x v="0"/>
            <x v="1"/>
            <x v="2"/>
            <x v="3"/>
            <x v="4"/>
          </reference>
          <reference field="70" count="0" selected="0"/>
        </references>
      </pivotArea>
    </format>
    <format dxfId="577">
      <pivotArea dataOnly="0" labelOnly="1" fieldPosition="0">
        <references count="3">
          <reference field="6" count="1" selected="0">
            <x v="1"/>
          </reference>
          <reference field="7" count="4">
            <x v="0"/>
            <x v="1"/>
            <x v="2"/>
            <x v="4"/>
          </reference>
          <reference field="70" count="0" selected="0"/>
        </references>
      </pivotArea>
    </format>
    <format dxfId="576">
      <pivotArea field="6" type="button" dataOnly="0" labelOnly="1" outline="0" axis="axisRow" fieldPosition="0"/>
    </format>
    <format dxfId="575">
      <pivotArea dataOnly="0" labelOnly="1" outline="0" fieldPosition="0">
        <references count="1">
          <reference field="4294967294" count="3">
            <x v="0"/>
            <x v="1"/>
            <x v="2"/>
          </reference>
        </references>
      </pivotArea>
    </format>
    <format dxfId="574">
      <pivotArea field="6" type="button" dataOnly="0" labelOnly="1" outline="0" axis="axisRow" fieldPosition="0"/>
    </format>
    <format dxfId="573">
      <pivotArea dataOnly="0" labelOnly="1" outline="0" fieldPosition="0">
        <references count="1">
          <reference field="4294967294" count="3">
            <x v="0"/>
            <x v="1"/>
            <x v="2"/>
          </reference>
        </references>
      </pivotArea>
    </format>
    <format dxfId="572">
      <pivotArea grandRow="1" outline="0" collapsedLevelsAreSubtotals="1" fieldPosition="0"/>
    </format>
    <format dxfId="571">
      <pivotArea dataOnly="0" labelOnly="1" grandRow="1" outline="0" fieldPosition="0"/>
    </format>
    <format dxfId="570">
      <pivotArea outline="0" collapsedLevelsAreSubtotals="1" fieldPosition="0">
        <references count="1">
          <reference field="4294967294" count="1" selected="0">
            <x v="1"/>
          </reference>
        </references>
      </pivotArea>
    </format>
  </formats>
  <pivotTableStyleInfo name="PivotStyleLight1 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7.xml><?xml version="1.0" encoding="utf-8"?>
<pivotTableDefinition xmlns="http://schemas.openxmlformats.org/spreadsheetml/2006/main" xmlns:mc="http://schemas.openxmlformats.org/markup-compatibility/2006" xmlns:xr="http://schemas.microsoft.com/office/spreadsheetml/2014/revision" mc:Ignorable="xr" xr:uid="{D9B02792-AE4A-4864-A2DD-33D56979430B}" name="PivotTable10" cacheId="0" applyNumberFormats="0" applyBorderFormats="0" applyFontFormats="0" applyPatternFormats="0" applyAlignmentFormats="0" applyWidthHeightFormats="1" dataCaption="Values" updatedVersion="8" minRefreshableVersion="3" itemPrintTitles="1" createdVersion="8" indent="0" outline="1" outlineData="1" multipleFieldFilters="0" rowHeaderCaption="" colHeaderCaption="">
  <location ref="A588:G596" firstHeaderRow="1" firstDataRow="2" firstDataCol="1"/>
  <pivotFields count="87">
    <pivotField dataField="1" showAll="0"/>
    <pivotField showAll="0"/>
    <pivotField showAll="0"/>
    <pivotField showAll="0"/>
    <pivotField showAll="0"/>
    <pivotField showAll="0"/>
    <pivotField axis="axisRow" showAll="0">
      <items count="4">
        <item n="Pymes de hombres" x="1"/>
        <item n="Pymes de mujeres" x="0"/>
        <item h="1" x="2"/>
        <item t="default"/>
      </items>
    </pivotField>
    <pivotField axis="axisCol" showAll="0">
      <items count="7">
        <item x="2"/>
        <item x="1"/>
        <item x="4"/>
        <item x="3"/>
        <item x="0"/>
        <item x="5"/>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4">
        <item x="1"/>
        <item x="0"/>
        <item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2">
    <field x="6"/>
    <field x="70"/>
  </rowFields>
  <rowItems count="7">
    <i>
      <x/>
    </i>
    <i r="1">
      <x/>
    </i>
    <i r="1">
      <x v="1"/>
    </i>
    <i>
      <x v="1"/>
    </i>
    <i r="1">
      <x/>
    </i>
    <i r="1">
      <x v="1"/>
    </i>
    <i t="grand">
      <x/>
    </i>
  </rowItems>
  <colFields count="1">
    <field x="7"/>
  </colFields>
  <colItems count="6">
    <i>
      <x/>
    </i>
    <i>
      <x v="1"/>
    </i>
    <i>
      <x v="2"/>
    </i>
    <i>
      <x v="3"/>
    </i>
    <i>
      <x v="4"/>
    </i>
    <i t="grand">
      <x/>
    </i>
  </colItems>
  <dataFields count="1">
    <dataField name="POR TAMAÑO (N.° de empleados)" fld="0" showDataAs="percentOfTotal" baseField="0" baseItem="0" numFmtId="10"/>
  </dataFields>
  <formats count="30">
    <format dxfId="632">
      <pivotArea grandRow="1" outline="0" collapsedLevelsAreSubtotals="1" fieldPosition="0"/>
    </format>
    <format dxfId="631">
      <pivotArea dataOnly="0" labelOnly="1" grandRow="1" outline="0" fieldPosition="0"/>
    </format>
    <format dxfId="630">
      <pivotArea type="origin" dataOnly="0" labelOnly="1" outline="0" fieldPosition="0"/>
    </format>
    <format dxfId="629">
      <pivotArea type="topRight" dataOnly="0" labelOnly="1" outline="0" fieldPosition="0"/>
    </format>
    <format dxfId="628">
      <pivotArea dataOnly="0" labelOnly="1" grandCol="1" outline="0" fieldPosition="0"/>
    </format>
    <format dxfId="627">
      <pivotArea dataOnly="0" labelOnly="1" grandCol="1" outline="0" fieldPosition="0"/>
    </format>
    <format dxfId="626">
      <pivotArea dataOnly="0" labelOnly="1" grandCol="1" outline="0" fieldPosition="0"/>
    </format>
    <format dxfId="625">
      <pivotArea type="origin" dataOnly="0" labelOnly="1" outline="0" fieldPosition="0"/>
    </format>
    <format dxfId="624">
      <pivotArea type="topRight" dataOnly="0" labelOnly="1" outline="0" fieldPosition="0"/>
    </format>
    <format dxfId="623">
      <pivotArea dataOnly="0" labelOnly="1" grandCol="1" outline="0" fieldPosition="0"/>
    </format>
    <format dxfId="622">
      <pivotArea type="origin" dataOnly="0" labelOnly="1" outline="0" fieldPosition="0"/>
    </format>
    <format dxfId="621">
      <pivotArea type="topRight" dataOnly="0" labelOnly="1" outline="0" fieldPosition="0"/>
    </format>
    <format dxfId="620">
      <pivotArea dataOnly="0" labelOnly="1" grandCol="1" outline="0" fieldPosition="0"/>
    </format>
    <format dxfId="619">
      <pivotArea grandRow="1" outline="0" collapsedLevelsAreSubtotals="1" fieldPosition="0"/>
    </format>
    <format dxfId="618">
      <pivotArea dataOnly="0" labelOnly="1" grandRow="1" outline="0" fieldPosition="0"/>
    </format>
    <format dxfId="617">
      <pivotArea grandRow="1" outline="0" collapsedLevelsAreSubtotals="1" fieldPosition="0"/>
    </format>
    <format dxfId="616">
      <pivotArea dataOnly="0" labelOnly="1" grandRow="1" outline="0" fieldPosition="0"/>
    </format>
    <format dxfId="615">
      <pivotArea outline="0" fieldPosition="0">
        <references count="1">
          <reference field="4294967294" count="1">
            <x v="0"/>
          </reference>
        </references>
      </pivotArea>
    </format>
    <format dxfId="614">
      <pivotArea field="6" type="button" dataOnly="0" labelOnly="1" outline="0" axis="axisRow" fieldPosition="0"/>
    </format>
    <format dxfId="613">
      <pivotArea dataOnly="0" labelOnly="1" fieldPosition="0">
        <references count="1">
          <reference field="7" count="5">
            <x v="0"/>
            <x v="1"/>
            <x v="2"/>
            <x v="3"/>
            <x v="4"/>
          </reference>
        </references>
      </pivotArea>
    </format>
    <format dxfId="612">
      <pivotArea field="6" type="button" dataOnly="0" labelOnly="1" outline="0" axis="axisRow" fieldPosition="0"/>
    </format>
    <format dxfId="611">
      <pivotArea dataOnly="0" labelOnly="1" fieldPosition="0">
        <references count="1">
          <reference field="7" count="5">
            <x v="0"/>
            <x v="1"/>
            <x v="2"/>
            <x v="3"/>
            <x v="4"/>
          </reference>
        </references>
      </pivotArea>
    </format>
    <format dxfId="610">
      <pivotArea type="origin" dataOnly="0" labelOnly="1" outline="0" fieldPosition="0"/>
    </format>
    <format dxfId="609">
      <pivotArea field="7" type="button" dataOnly="0" labelOnly="1" outline="0" axis="axisCol" fieldPosition="0"/>
    </format>
    <format dxfId="608">
      <pivotArea type="topRight" dataOnly="0" labelOnly="1" outline="0" fieldPosition="0"/>
    </format>
    <format dxfId="607">
      <pivotArea field="6" type="button" dataOnly="0" labelOnly="1" outline="0" axis="axisRow" fieldPosition="0"/>
    </format>
    <format dxfId="606">
      <pivotArea dataOnly="0" labelOnly="1" fieldPosition="0">
        <references count="1">
          <reference field="7" count="5">
            <x v="0"/>
            <x v="1"/>
            <x v="2"/>
            <x v="3"/>
            <x v="4"/>
          </reference>
        </references>
      </pivotArea>
    </format>
    <format dxfId="605">
      <pivotArea dataOnly="0" labelOnly="1" grandCol="1" outline="0" fieldPosition="0"/>
    </format>
    <format dxfId="604">
      <pivotArea grandRow="1" outline="0" collapsedLevelsAreSubtotals="1" fieldPosition="0"/>
    </format>
    <format dxfId="603">
      <pivotArea dataOnly="0" labelOnly="1" grandRow="1" outline="0" fieldPosition="0"/>
    </format>
  </formats>
  <pivotTableStyleInfo name="PivotStyleLight1 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8.xml><?xml version="1.0" encoding="utf-8"?>
<pivotTableDefinition xmlns="http://schemas.openxmlformats.org/spreadsheetml/2006/main" xmlns:mc="http://schemas.openxmlformats.org/markup-compatibility/2006" xmlns:xr="http://schemas.microsoft.com/office/spreadsheetml/2014/revision" mc:Ignorable="xr" xr:uid="{24341C94-A0F7-45D8-B45D-2ED4FBF086D2}" name="PivotTable30" cacheId="0" applyNumberFormats="0" applyBorderFormats="0" applyFontFormats="0" applyPatternFormats="0" applyAlignmentFormats="0" applyWidthHeightFormats="1" dataCaption="Values" updatedVersion="8" minRefreshableVersion="3" itemPrintTitles="1" createdVersion="8" indent="0" outline="1" outlineData="1" multipleFieldFilters="0" rowHeaderCaption="" colHeaderCaption="">
  <location ref="A1202:H1235" firstHeaderRow="1" firstDataRow="2" firstDataCol="1"/>
  <pivotFields count="87">
    <pivotField dataField="1" showAll="0"/>
    <pivotField showAll="0"/>
    <pivotField showAll="0"/>
    <pivotField showAll="0"/>
    <pivotField showAll="0"/>
    <pivotField showAll="0"/>
    <pivotField axis="axisRow" showAll="0">
      <items count="4">
        <item n="Pymes de hombres" x="1"/>
        <item n="Pymes de mujeres" x="0"/>
        <item h="1" x="2"/>
        <item t="default"/>
      </items>
    </pivotField>
    <pivotField showAll="0"/>
    <pivotField showAll="0"/>
    <pivotField showAll="0"/>
    <pivotField showAll="0"/>
    <pivotField showAll="0"/>
    <pivotField showAll="0"/>
    <pivotField showAll="0"/>
    <pivotField showAll="0"/>
    <pivotField showAll="0"/>
    <pivotField showAll="0"/>
    <pivotField showAll="0"/>
    <pivotField axis="axisRow" showAll="0">
      <items count="20">
        <item x="2"/>
        <item x="5"/>
        <item x="15"/>
        <item x="12"/>
        <item x="3"/>
        <item x="6"/>
        <item x="8"/>
        <item x="13"/>
        <item x="0"/>
        <item x="4"/>
        <item x="17"/>
        <item x="10"/>
        <item x="1"/>
        <item x="11"/>
        <item x="9"/>
        <item x="16"/>
        <item x="14"/>
        <item x="7"/>
        <item x="18"/>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4">
        <item x="1"/>
        <item h="1" x="0"/>
        <item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Col" showAll="0">
      <items count="8">
        <item x="0"/>
        <item x="3"/>
        <item x="5"/>
        <item x="4"/>
        <item x="2"/>
        <item x="1"/>
        <item x="6"/>
        <item t="default"/>
      </items>
    </pivotField>
  </pivotFields>
  <rowFields count="3">
    <field x="6"/>
    <field x="70"/>
    <field x="18"/>
  </rowFields>
  <rowItems count="32">
    <i>
      <x/>
    </i>
    <i r="1">
      <x/>
    </i>
    <i r="2">
      <x/>
    </i>
    <i r="2">
      <x v="1"/>
    </i>
    <i r="2">
      <x v="3"/>
    </i>
    <i r="2">
      <x v="4"/>
    </i>
    <i r="2">
      <x v="5"/>
    </i>
    <i r="2">
      <x v="6"/>
    </i>
    <i r="2">
      <x v="8"/>
    </i>
    <i r="2">
      <x v="9"/>
    </i>
    <i r="2">
      <x v="10"/>
    </i>
    <i r="2">
      <x v="11"/>
    </i>
    <i r="2">
      <x v="12"/>
    </i>
    <i r="2">
      <x v="13"/>
    </i>
    <i r="2">
      <x v="17"/>
    </i>
    <i>
      <x v="1"/>
    </i>
    <i r="1">
      <x/>
    </i>
    <i r="2">
      <x/>
    </i>
    <i r="2">
      <x v="1"/>
    </i>
    <i r="2">
      <x v="3"/>
    </i>
    <i r="2">
      <x v="4"/>
    </i>
    <i r="2">
      <x v="6"/>
    </i>
    <i r="2">
      <x v="8"/>
    </i>
    <i r="2">
      <x v="9"/>
    </i>
    <i r="2">
      <x v="11"/>
    </i>
    <i r="2">
      <x v="12"/>
    </i>
    <i r="2">
      <x v="13"/>
    </i>
    <i r="2">
      <x v="14"/>
    </i>
    <i r="2">
      <x v="15"/>
    </i>
    <i r="2">
      <x v="16"/>
    </i>
    <i r="2">
      <x v="17"/>
    </i>
    <i t="grand">
      <x/>
    </i>
  </rowItems>
  <colFields count="1">
    <field x="86"/>
  </colFields>
  <colItems count="7">
    <i>
      <x/>
    </i>
    <i>
      <x v="1"/>
    </i>
    <i>
      <x v="2"/>
    </i>
    <i>
      <x v="3"/>
    </i>
    <i>
      <x v="4"/>
    </i>
    <i>
      <x v="5"/>
    </i>
    <i t="grand">
      <x/>
    </i>
  </colItems>
  <dataFields count="1">
    <dataField name="POR INDUSTRIA" fld="0" showDataAs="percentOfTotal" baseField="0" baseItem="0" numFmtId="10"/>
  </dataFields>
  <formats count="39">
    <format dxfId="671">
      <pivotArea grandRow="1" outline="0" collapsedLevelsAreSubtotals="1" fieldPosition="0"/>
    </format>
    <format dxfId="670">
      <pivotArea dataOnly="0" labelOnly="1" grandRow="1" outline="0" fieldPosition="0"/>
    </format>
    <format dxfId="669">
      <pivotArea grandRow="1" grandCol="1" outline="0" collapsedLevelsAreSubtotals="1" fieldPosition="0"/>
    </format>
    <format dxfId="668">
      <pivotArea type="origin" dataOnly="0" labelOnly="1" outline="0" fieldPosition="0"/>
    </format>
    <format dxfId="667">
      <pivotArea type="topRight" dataOnly="0" labelOnly="1" outline="0" fieldPosition="0"/>
    </format>
    <format dxfId="666">
      <pivotArea dataOnly="0" labelOnly="1" grandCol="1" outline="0" fieldPosition="0"/>
    </format>
    <format dxfId="665">
      <pivotArea dataOnly="0" labelOnly="1" grandCol="1" outline="0" fieldPosition="0"/>
    </format>
    <format dxfId="664">
      <pivotArea type="origin" dataOnly="0" labelOnly="1" outline="0" fieldPosition="0"/>
    </format>
    <format dxfId="663">
      <pivotArea type="topRight" dataOnly="0" labelOnly="1" outline="0" fieldPosition="0"/>
    </format>
    <format dxfId="662">
      <pivotArea dataOnly="0" labelOnly="1" grandCol="1" outline="0" fieldPosition="0"/>
    </format>
    <format dxfId="661">
      <pivotArea type="origin" dataOnly="0" labelOnly="1" outline="0" fieldPosition="0"/>
    </format>
    <format dxfId="660">
      <pivotArea grandRow="1" outline="0" collapsedLevelsAreSubtotals="1" fieldPosition="0"/>
    </format>
    <format dxfId="659">
      <pivotArea dataOnly="0" labelOnly="1" grandRow="1" outline="0" fieldPosition="0"/>
    </format>
    <format dxfId="658">
      <pivotArea grandRow="1" outline="0" collapsedLevelsAreSubtotals="1" fieldPosition="0"/>
    </format>
    <format dxfId="657">
      <pivotArea dataOnly="0" labelOnly="1" grandRow="1" outline="0" fieldPosition="0"/>
    </format>
    <format dxfId="656">
      <pivotArea type="topRight" dataOnly="0" labelOnly="1" outline="0" fieldPosition="0"/>
    </format>
    <format dxfId="655">
      <pivotArea dataOnly="0" labelOnly="1" grandCol="1" outline="0" fieldPosition="0"/>
    </format>
    <format dxfId="654">
      <pivotArea type="topRight" dataOnly="0" labelOnly="1" outline="0" fieldPosition="0"/>
    </format>
    <format dxfId="653">
      <pivotArea dataOnly="0" labelOnly="1" grandCol="1" outline="0" fieldPosition="0"/>
    </format>
    <format dxfId="652">
      <pivotArea outline="0" fieldPosition="0">
        <references count="1">
          <reference field="4294967294" count="1">
            <x v="0"/>
          </reference>
        </references>
      </pivotArea>
    </format>
    <format dxfId="651">
      <pivotArea collapsedLevelsAreSubtotals="1" fieldPosition="0">
        <references count="1">
          <reference field="6" count="1">
            <x v="0"/>
          </reference>
        </references>
      </pivotArea>
    </format>
    <format dxfId="650">
      <pivotArea collapsedLevelsAreSubtotals="1" fieldPosition="0">
        <references count="2">
          <reference field="6" count="1" selected="0">
            <x v="0"/>
          </reference>
          <reference field="70" count="1">
            <x v="0"/>
          </reference>
        </references>
      </pivotArea>
    </format>
    <format dxfId="649">
      <pivotArea collapsedLevelsAreSubtotals="1" fieldPosition="0">
        <references count="3">
          <reference field="6" count="1" selected="0">
            <x v="0"/>
          </reference>
          <reference field="18" count="13">
            <x v="0"/>
            <x v="1"/>
            <x v="3"/>
            <x v="4"/>
            <x v="5"/>
            <x v="6"/>
            <x v="8"/>
            <x v="9"/>
            <x v="10"/>
            <x v="11"/>
            <x v="12"/>
            <x v="13"/>
            <x v="17"/>
          </reference>
          <reference field="70" count="1" selected="0">
            <x v="0"/>
          </reference>
        </references>
      </pivotArea>
    </format>
    <format dxfId="648">
      <pivotArea collapsedLevelsAreSubtotals="1" fieldPosition="0">
        <references count="1">
          <reference field="6" count="1">
            <x v="1"/>
          </reference>
        </references>
      </pivotArea>
    </format>
    <format dxfId="647">
      <pivotArea collapsedLevelsAreSubtotals="1" fieldPosition="0">
        <references count="2">
          <reference field="6" count="1" selected="0">
            <x v="1"/>
          </reference>
          <reference field="70" count="1">
            <x v="0"/>
          </reference>
        </references>
      </pivotArea>
    </format>
    <format dxfId="646">
      <pivotArea collapsedLevelsAreSubtotals="1" fieldPosition="0">
        <references count="3">
          <reference field="6" count="1" selected="0">
            <x v="1"/>
          </reference>
          <reference field="18" count="14">
            <x v="0"/>
            <x v="1"/>
            <x v="3"/>
            <x v="4"/>
            <x v="6"/>
            <x v="8"/>
            <x v="9"/>
            <x v="11"/>
            <x v="12"/>
            <x v="13"/>
            <x v="14"/>
            <x v="15"/>
            <x v="16"/>
            <x v="17"/>
          </reference>
          <reference field="70" count="1" selected="0">
            <x v="0"/>
          </reference>
        </references>
      </pivotArea>
    </format>
    <format dxfId="645">
      <pivotArea dataOnly="0" labelOnly="1" fieldPosition="0">
        <references count="1">
          <reference field="6" count="0"/>
        </references>
      </pivotArea>
    </format>
    <format dxfId="644">
      <pivotArea dataOnly="0" labelOnly="1" fieldPosition="0">
        <references count="2">
          <reference field="6" count="1" selected="0">
            <x v="0"/>
          </reference>
          <reference field="70" count="1">
            <x v="0"/>
          </reference>
        </references>
      </pivotArea>
    </format>
    <format dxfId="643">
      <pivotArea dataOnly="0" labelOnly="1" fieldPosition="0">
        <references count="2">
          <reference field="6" count="1" selected="0">
            <x v="1"/>
          </reference>
          <reference field="70" count="1">
            <x v="0"/>
          </reference>
        </references>
      </pivotArea>
    </format>
    <format dxfId="642">
      <pivotArea dataOnly="0" labelOnly="1" fieldPosition="0">
        <references count="3">
          <reference field="6" count="1" selected="0">
            <x v="0"/>
          </reference>
          <reference field="18" count="13">
            <x v="0"/>
            <x v="1"/>
            <x v="3"/>
            <x v="4"/>
            <x v="5"/>
            <x v="6"/>
            <x v="8"/>
            <x v="9"/>
            <x v="10"/>
            <x v="11"/>
            <x v="12"/>
            <x v="13"/>
            <x v="17"/>
          </reference>
          <reference field="70" count="1" selected="0">
            <x v="0"/>
          </reference>
        </references>
      </pivotArea>
    </format>
    <format dxfId="641">
      <pivotArea dataOnly="0" labelOnly="1" fieldPosition="0">
        <references count="3">
          <reference field="6" count="1" selected="0">
            <x v="1"/>
          </reference>
          <reference field="18" count="14">
            <x v="0"/>
            <x v="1"/>
            <x v="3"/>
            <x v="4"/>
            <x v="6"/>
            <x v="8"/>
            <x v="9"/>
            <x v="11"/>
            <x v="12"/>
            <x v="13"/>
            <x v="14"/>
            <x v="15"/>
            <x v="16"/>
            <x v="17"/>
          </reference>
          <reference field="70" count="1" selected="0">
            <x v="0"/>
          </reference>
        </references>
      </pivotArea>
    </format>
    <format dxfId="640">
      <pivotArea type="origin" dataOnly="0" labelOnly="1" outline="0" fieldPosition="0"/>
    </format>
    <format dxfId="639">
      <pivotArea field="86" type="button" dataOnly="0" labelOnly="1" outline="0" axis="axisCol" fieldPosition="0"/>
    </format>
    <format dxfId="638">
      <pivotArea type="topRight" dataOnly="0" labelOnly="1" outline="0" fieldPosition="0"/>
    </format>
    <format dxfId="637">
      <pivotArea field="6" type="button" dataOnly="0" labelOnly="1" outline="0" axis="axisRow" fieldPosition="0"/>
    </format>
    <format dxfId="636">
      <pivotArea dataOnly="0" labelOnly="1" fieldPosition="0">
        <references count="1">
          <reference field="86" count="6">
            <x v="0"/>
            <x v="1"/>
            <x v="2"/>
            <x v="3"/>
            <x v="4"/>
            <x v="5"/>
          </reference>
        </references>
      </pivotArea>
    </format>
    <format dxfId="635">
      <pivotArea dataOnly="0" labelOnly="1" grandCol="1" outline="0" fieldPosition="0"/>
    </format>
    <format dxfId="634">
      <pivotArea grandRow="1" outline="0" collapsedLevelsAreSubtotals="1" fieldPosition="0"/>
    </format>
    <format dxfId="633">
      <pivotArea dataOnly="0" labelOnly="1" grandRow="1" outline="0" fieldPosition="0"/>
    </format>
  </formats>
  <pivotTableStyleInfo name="PivotStyleLight1 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19.xml><?xml version="1.0" encoding="utf-8"?>
<pivotTableDefinition xmlns="http://schemas.openxmlformats.org/spreadsheetml/2006/main" xmlns:mc="http://schemas.openxmlformats.org/markup-compatibility/2006" xmlns:xr="http://schemas.microsoft.com/office/spreadsheetml/2014/revision" mc:Ignorable="xr" xr:uid="{D3B7C3F2-3972-4785-B7C2-9387CC8AB51B}" name="PivotTable14" cacheId="0" applyNumberFormats="0" applyBorderFormats="0" applyFontFormats="0" applyPatternFormats="0" applyAlignmentFormats="0" applyWidthHeightFormats="1" dataCaption="Values" updatedVersion="8" minRefreshableVersion="3" itemPrintTitles="1" createdVersion="8" indent="0" outline="1" outlineData="1" multipleFieldFilters="0" rowHeaderCaption="POR REGIÓN" colHeaderCaption="">
  <location ref="A1112:D1149" firstHeaderRow="0" firstDataRow="1" firstDataCol="1"/>
  <pivotFields count="87">
    <pivotField dataField="1" showAll="0"/>
    <pivotField axis="axisRow" showAll="0">
      <items count="24">
        <item x="0"/>
        <item x="9"/>
        <item x="10"/>
        <item x="3"/>
        <item x="2"/>
        <item x="7"/>
        <item x="4"/>
        <item x="5"/>
        <item x="11"/>
        <item x="6"/>
        <item x="16"/>
        <item x="12"/>
        <item x="15"/>
        <item x="8"/>
        <item x="21"/>
        <item x="19"/>
        <item x="14"/>
        <item x="18"/>
        <item x="13"/>
        <item x="20"/>
        <item x="17"/>
        <item x="1"/>
        <item x="22"/>
        <item t="default"/>
      </items>
    </pivotField>
    <pivotField showAll="0"/>
    <pivotField showAll="0"/>
    <pivotField showAll="0"/>
    <pivotField showAll="0"/>
    <pivotField axis="axisRow" showAll="0">
      <items count="4">
        <item n="Pymes de hombres" x="1"/>
        <item n="Pymes de mujeres" x="0"/>
        <item h="1"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4">
        <item x="1"/>
        <item h="1" x="0"/>
        <item h="1" x="2"/>
        <item t="default"/>
      </items>
    </pivotField>
    <pivotField showAll="0"/>
    <pivotField showAll="0"/>
    <pivotField showAll="0"/>
    <pivotField showAll="0"/>
    <pivotField dataField="1" showAll="0"/>
    <pivotField showAll="0"/>
    <pivotField showAll="0"/>
    <pivotField showAll="0"/>
    <pivotField showAll="0"/>
    <pivotField showAll="0"/>
    <pivotField showAll="0"/>
    <pivotField dataField="1" showAll="0"/>
    <pivotField showAll="0"/>
    <pivotField showAll="0"/>
    <pivotField showAll="0"/>
    <pivotField showAll="0"/>
  </pivotFields>
  <rowFields count="3">
    <field x="6"/>
    <field x="70"/>
    <field x="1"/>
  </rowFields>
  <rowItems count="37">
    <i>
      <x/>
    </i>
    <i r="1">
      <x/>
    </i>
    <i r="2">
      <x/>
    </i>
    <i r="2">
      <x v="1"/>
    </i>
    <i r="2">
      <x v="2"/>
    </i>
    <i r="2">
      <x v="3"/>
    </i>
    <i r="2">
      <x v="4"/>
    </i>
    <i r="2">
      <x v="5"/>
    </i>
    <i r="2">
      <x v="6"/>
    </i>
    <i r="2">
      <x v="7"/>
    </i>
    <i r="2">
      <x v="8"/>
    </i>
    <i r="2">
      <x v="9"/>
    </i>
    <i r="2">
      <x v="10"/>
    </i>
    <i r="2">
      <x v="11"/>
    </i>
    <i r="2">
      <x v="14"/>
    </i>
    <i r="2">
      <x v="15"/>
    </i>
    <i r="2">
      <x v="17"/>
    </i>
    <i r="2">
      <x v="18"/>
    </i>
    <i r="2">
      <x v="19"/>
    </i>
    <i>
      <x v="1"/>
    </i>
    <i r="1">
      <x/>
    </i>
    <i r="2">
      <x/>
    </i>
    <i r="2">
      <x v="1"/>
    </i>
    <i r="2">
      <x v="2"/>
    </i>
    <i r="2">
      <x v="3"/>
    </i>
    <i r="2">
      <x v="4"/>
    </i>
    <i r="2">
      <x v="5"/>
    </i>
    <i r="2">
      <x v="6"/>
    </i>
    <i r="2">
      <x v="7"/>
    </i>
    <i r="2">
      <x v="9"/>
    </i>
    <i r="2">
      <x v="11"/>
    </i>
    <i r="2">
      <x v="12"/>
    </i>
    <i r="2">
      <x v="13"/>
    </i>
    <i r="2">
      <x v="14"/>
    </i>
    <i r="2">
      <x v="15"/>
    </i>
    <i r="2">
      <x v="17"/>
    </i>
    <i t="grand">
      <x/>
    </i>
  </rowItems>
  <colFields count="1">
    <field x="-2"/>
  </colFields>
  <colItems count="3">
    <i>
      <x/>
    </i>
    <i i="1">
      <x v="1"/>
    </i>
    <i i="2">
      <x v="2"/>
    </i>
  </colItems>
  <dataFields count="3">
    <dataField name="POR REGIÓN" fld="0" showDataAs="percentOfCol" baseField="0" baseItem="0" numFmtId="10"/>
    <dataField name="Promedio de N.º de préstamos" fld="82" subtotal="average" baseField="6" baseItem="0" numFmtId="168"/>
    <dataField name="Promedio de Exposición a préstamos" fld="75" subtotal="average" baseField="6" baseItem="0" numFmtId="166"/>
  </dataFields>
  <formats count="40">
    <format dxfId="711">
      <pivotArea grandRow="1" grandCol="1" outline="0" collapsedLevelsAreSubtotals="1" fieldPosition="0"/>
    </format>
    <format dxfId="710">
      <pivotArea type="origin" dataOnly="0" labelOnly="1" outline="0" fieldPosition="0"/>
    </format>
    <format dxfId="709">
      <pivotArea type="topRight" dataOnly="0" labelOnly="1" outline="0" fieldPosition="0"/>
    </format>
    <format dxfId="708">
      <pivotArea dataOnly="0" labelOnly="1" grandCol="1" outline="0" fieldPosition="0"/>
    </format>
    <format dxfId="707">
      <pivotArea type="topRight" dataOnly="0" labelOnly="1" outline="0" offset="C1:X1" fieldPosition="0"/>
    </format>
    <format dxfId="706">
      <pivotArea dataOnly="0" labelOnly="1" grandCol="1" outline="0" fieldPosition="0"/>
    </format>
    <format dxfId="705">
      <pivotArea outline="0" collapsedLevelsAreSubtotals="1" fieldPosition="0"/>
    </format>
    <format dxfId="704">
      <pivotArea outline="0" collapsedLevelsAreSubtotals="1" fieldPosition="0"/>
    </format>
    <format dxfId="703">
      <pivotArea grandRow="1" outline="0" collapsedLevelsAreSubtotals="1" fieldPosition="0"/>
    </format>
    <format dxfId="702">
      <pivotArea dataOnly="0" labelOnly="1" grandRow="1" outline="0" fieldPosition="0"/>
    </format>
    <format dxfId="701">
      <pivotArea dataOnly="0" labelOnly="1" grandRow="1" outline="0" fieldPosition="0"/>
    </format>
    <format dxfId="700">
      <pivotArea grandRow="1" outline="0" collapsedLevelsAreSubtotals="1" fieldPosition="0"/>
    </format>
    <format dxfId="699">
      <pivotArea dataOnly="0" labelOnly="1" grandRow="1" outline="0" fieldPosition="0"/>
    </format>
    <format dxfId="698">
      <pivotArea dataOnly="0" labelOnly="1" grandRow="1" outline="0" fieldPosition="0"/>
    </format>
    <format dxfId="697">
      <pivotArea grandRow="1" outline="0" collapsedLevelsAreSubtotals="1" fieldPosition="0"/>
    </format>
    <format dxfId="696">
      <pivotArea dataOnly="0" labelOnly="1" grandRow="1" outline="0" fieldPosition="0"/>
    </format>
    <format dxfId="695">
      <pivotArea grandRow="1" outline="0" collapsedLevelsAreSubtotals="1" fieldPosition="0"/>
    </format>
    <format dxfId="694">
      <pivotArea dataOnly="0" labelOnly="1" grandRow="1" outline="0" fieldPosition="0"/>
    </format>
    <format dxfId="693">
      <pivotArea outline="0" fieldPosition="0">
        <references count="1">
          <reference field="4294967294" count="1">
            <x v="0"/>
          </reference>
        </references>
      </pivotArea>
    </format>
    <format dxfId="692">
      <pivotArea dataOnly="0" labelOnly="1" outline="0" fieldPosition="0">
        <references count="1">
          <reference field="4294967294" count="3">
            <x v="0"/>
            <x v="1"/>
            <x v="2"/>
          </reference>
        </references>
      </pivotArea>
    </format>
    <format dxfId="691">
      <pivotArea dataOnly="0" labelOnly="1" outline="0" fieldPosition="0">
        <references count="1">
          <reference field="4294967294" count="3">
            <x v="0"/>
            <x v="1"/>
            <x v="2"/>
          </reference>
        </references>
      </pivotArea>
    </format>
    <format dxfId="690">
      <pivotArea outline="0" collapsedLevelsAreSubtotals="1" fieldPosition="0">
        <references count="1">
          <reference field="4294967294" count="1" selected="0">
            <x v="2"/>
          </reference>
        </references>
      </pivotArea>
    </format>
    <format dxfId="689">
      <pivotArea collapsedLevelsAreSubtotals="1" fieldPosition="0">
        <references count="1">
          <reference field="6" count="1">
            <x v="0"/>
          </reference>
        </references>
      </pivotArea>
    </format>
    <format dxfId="688">
      <pivotArea collapsedLevelsAreSubtotals="1" fieldPosition="0">
        <references count="2">
          <reference field="6" count="1" selected="0">
            <x v="0"/>
          </reference>
          <reference field="70" count="0"/>
        </references>
      </pivotArea>
    </format>
    <format dxfId="687">
      <pivotArea collapsedLevelsAreSubtotals="1" fieldPosition="0">
        <references count="3">
          <reference field="1" count="17">
            <x v="0"/>
            <x v="1"/>
            <x v="2"/>
            <x v="3"/>
            <x v="4"/>
            <x v="5"/>
            <x v="6"/>
            <x v="7"/>
            <x v="8"/>
            <x v="9"/>
            <x v="10"/>
            <x v="11"/>
            <x v="14"/>
            <x v="15"/>
            <x v="17"/>
            <x v="18"/>
            <x v="19"/>
          </reference>
          <reference field="6" count="1" selected="0">
            <x v="0"/>
          </reference>
          <reference field="70" count="0" selected="0"/>
        </references>
      </pivotArea>
    </format>
    <format dxfId="686">
      <pivotArea collapsedLevelsAreSubtotals="1" fieldPosition="0">
        <references count="1">
          <reference field="6" count="1">
            <x v="1"/>
          </reference>
        </references>
      </pivotArea>
    </format>
    <format dxfId="685">
      <pivotArea collapsedLevelsAreSubtotals="1" fieldPosition="0">
        <references count="2">
          <reference field="6" count="1" selected="0">
            <x v="1"/>
          </reference>
          <reference field="70" count="0"/>
        </references>
      </pivotArea>
    </format>
    <format dxfId="684">
      <pivotArea collapsedLevelsAreSubtotals="1" fieldPosition="0">
        <references count="3">
          <reference field="1" count="15">
            <x v="0"/>
            <x v="1"/>
            <x v="2"/>
            <x v="3"/>
            <x v="4"/>
            <x v="5"/>
            <x v="6"/>
            <x v="7"/>
            <x v="9"/>
            <x v="11"/>
            <x v="12"/>
            <x v="13"/>
            <x v="14"/>
            <x v="15"/>
            <x v="17"/>
          </reference>
          <reference field="6" count="1" selected="0">
            <x v="1"/>
          </reference>
          <reference field="70" count="0" selected="0"/>
        </references>
      </pivotArea>
    </format>
    <format dxfId="683">
      <pivotArea dataOnly="0" labelOnly="1" fieldPosition="0">
        <references count="1">
          <reference field="6" count="0"/>
        </references>
      </pivotArea>
    </format>
    <format dxfId="682">
      <pivotArea dataOnly="0" labelOnly="1" fieldPosition="0">
        <references count="2">
          <reference field="6" count="1" selected="0">
            <x v="0"/>
          </reference>
          <reference field="70" count="0"/>
        </references>
      </pivotArea>
    </format>
    <format dxfId="681">
      <pivotArea dataOnly="0" labelOnly="1" fieldPosition="0">
        <references count="2">
          <reference field="6" count="1" selected="0">
            <x v="1"/>
          </reference>
          <reference field="70" count="0"/>
        </references>
      </pivotArea>
    </format>
    <format dxfId="680">
      <pivotArea dataOnly="0" labelOnly="1" fieldPosition="0">
        <references count="3">
          <reference field="1" count="17">
            <x v="0"/>
            <x v="1"/>
            <x v="2"/>
            <x v="3"/>
            <x v="4"/>
            <x v="5"/>
            <x v="6"/>
            <x v="7"/>
            <x v="8"/>
            <x v="9"/>
            <x v="10"/>
            <x v="11"/>
            <x v="14"/>
            <x v="15"/>
            <x v="17"/>
            <x v="18"/>
            <x v="19"/>
          </reference>
          <reference field="6" count="1" selected="0">
            <x v="0"/>
          </reference>
          <reference field="70" count="0" selected="0"/>
        </references>
      </pivotArea>
    </format>
    <format dxfId="679">
      <pivotArea dataOnly="0" labelOnly="1" fieldPosition="0">
        <references count="3">
          <reference field="1" count="15">
            <x v="0"/>
            <x v="1"/>
            <x v="2"/>
            <x v="3"/>
            <x v="4"/>
            <x v="5"/>
            <x v="6"/>
            <x v="7"/>
            <x v="9"/>
            <x v="11"/>
            <x v="12"/>
            <x v="13"/>
            <x v="14"/>
            <x v="15"/>
            <x v="17"/>
          </reference>
          <reference field="6" count="1" selected="0">
            <x v="1"/>
          </reference>
          <reference field="70" count="0" selected="0"/>
        </references>
      </pivotArea>
    </format>
    <format dxfId="678">
      <pivotArea field="6" type="button" dataOnly="0" labelOnly="1" outline="0" axis="axisRow" fieldPosition="0"/>
    </format>
    <format dxfId="677">
      <pivotArea dataOnly="0" labelOnly="1" outline="0" fieldPosition="0">
        <references count="1">
          <reference field="4294967294" count="3">
            <x v="0"/>
            <x v="1"/>
            <x v="2"/>
          </reference>
        </references>
      </pivotArea>
    </format>
    <format dxfId="676">
      <pivotArea field="6" type="button" dataOnly="0" labelOnly="1" outline="0" axis="axisRow" fieldPosition="0"/>
    </format>
    <format dxfId="675">
      <pivotArea dataOnly="0" labelOnly="1" outline="0" fieldPosition="0">
        <references count="1">
          <reference field="4294967294" count="3">
            <x v="0"/>
            <x v="1"/>
            <x v="2"/>
          </reference>
        </references>
      </pivotArea>
    </format>
    <format dxfId="674">
      <pivotArea grandRow="1" outline="0" collapsedLevelsAreSubtotals="1" fieldPosition="0"/>
    </format>
    <format dxfId="673">
      <pivotArea dataOnly="0" labelOnly="1" grandRow="1" outline="0" fieldPosition="0"/>
    </format>
    <format dxfId="672">
      <pivotArea outline="0" collapsedLevelsAreSubtotals="1" fieldPosition="0">
        <references count="1">
          <reference field="4294967294" count="1" selected="0">
            <x v="1"/>
          </reference>
        </references>
      </pivotArea>
    </format>
  </formats>
  <pivotTableStyleInfo name="PivotStyleLight1 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0.xml><?xml version="1.0" encoding="utf-8"?>
<pivotTableDefinition xmlns="http://schemas.openxmlformats.org/spreadsheetml/2006/main" xmlns:mc="http://schemas.openxmlformats.org/markup-compatibility/2006" xmlns:xr="http://schemas.microsoft.com/office/spreadsheetml/2014/revision" mc:Ignorable="xr" xr:uid="{25EE202A-2B26-49E9-B0C9-02751F11C0EF}" name="PivotTable9" cacheId="0" applyNumberFormats="0" applyBorderFormats="0" applyFontFormats="0" applyPatternFormats="0" applyAlignmentFormats="0" applyWidthHeightFormats="1" dataCaption="Values" updatedVersion="8" minRefreshableVersion="3" itemPrintTitles="1" createdVersion="8" indent="0" outline="1" outlineData="1" multipleFieldFilters="0" rowHeaderCaption="" colHeaderCaption="">
  <location ref="A526:T534" firstHeaderRow="1" firstDataRow="2" firstDataCol="1"/>
  <pivotFields count="87">
    <pivotField dataField="1" showAll="0"/>
    <pivotField showAll="0"/>
    <pivotField showAll="0"/>
    <pivotField showAll="0"/>
    <pivotField showAll="0"/>
    <pivotField showAll="0"/>
    <pivotField axis="axisRow" showAll="0">
      <items count="4">
        <item n="Pymes de hombres" x="1"/>
        <item n="Pymes de mujeres" x="0"/>
        <item h="1" x="2"/>
        <item t="default"/>
      </items>
    </pivotField>
    <pivotField showAll="0"/>
    <pivotField showAll="0"/>
    <pivotField showAll="0"/>
    <pivotField showAll="0"/>
    <pivotField showAll="0"/>
    <pivotField showAll="0"/>
    <pivotField showAll="0"/>
    <pivotField showAll="0"/>
    <pivotField showAll="0"/>
    <pivotField showAll="0"/>
    <pivotField showAll="0"/>
    <pivotField axis="axisCol" showAll="0">
      <items count="20">
        <item x="2"/>
        <item x="5"/>
        <item x="15"/>
        <item x="12"/>
        <item x="3"/>
        <item x="6"/>
        <item x="8"/>
        <item x="13"/>
        <item x="0"/>
        <item x="4"/>
        <item x="17"/>
        <item x="10"/>
        <item x="1"/>
        <item x="11"/>
        <item x="9"/>
        <item x="16"/>
        <item x="14"/>
        <item x="7"/>
        <item x="18"/>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4">
        <item x="1"/>
        <item x="0"/>
        <item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2">
    <field x="6"/>
    <field x="70"/>
  </rowFields>
  <rowItems count="7">
    <i>
      <x/>
    </i>
    <i r="1">
      <x/>
    </i>
    <i r="1">
      <x v="1"/>
    </i>
    <i>
      <x v="1"/>
    </i>
    <i r="1">
      <x/>
    </i>
    <i r="1">
      <x v="1"/>
    </i>
    <i t="grand">
      <x/>
    </i>
  </rowItems>
  <colFields count="1">
    <field x="18"/>
  </colFields>
  <colItems count="19">
    <i>
      <x/>
    </i>
    <i>
      <x v="1"/>
    </i>
    <i>
      <x v="2"/>
    </i>
    <i>
      <x v="3"/>
    </i>
    <i>
      <x v="4"/>
    </i>
    <i>
      <x v="5"/>
    </i>
    <i>
      <x v="6"/>
    </i>
    <i>
      <x v="7"/>
    </i>
    <i>
      <x v="8"/>
    </i>
    <i>
      <x v="9"/>
    </i>
    <i>
      <x v="10"/>
    </i>
    <i>
      <x v="11"/>
    </i>
    <i>
      <x v="12"/>
    </i>
    <i>
      <x v="13"/>
    </i>
    <i>
      <x v="14"/>
    </i>
    <i>
      <x v="15"/>
    </i>
    <i>
      <x v="16"/>
    </i>
    <i>
      <x v="17"/>
    </i>
    <i t="grand">
      <x/>
    </i>
  </colItems>
  <dataFields count="1">
    <dataField name="POR INDUSTRIA" fld="0" showDataAs="percentOfTotal" baseField="0" baseItem="0" numFmtId="10"/>
  </dataFields>
  <formats count="32">
    <format dxfId="743">
      <pivotArea grandRow="1" outline="0" collapsedLevelsAreSubtotals="1" fieldPosition="0"/>
    </format>
    <format dxfId="742">
      <pivotArea dataOnly="0" labelOnly="1" grandRow="1" outline="0" fieldPosition="0"/>
    </format>
    <format dxfId="741">
      <pivotArea grandRow="1" grandCol="1" outline="0" collapsedLevelsAreSubtotals="1" fieldPosition="0"/>
    </format>
    <format dxfId="740">
      <pivotArea type="origin" dataOnly="0" labelOnly="1" outline="0" fieldPosition="0"/>
    </format>
    <format dxfId="739">
      <pivotArea type="topRight" dataOnly="0" labelOnly="1" outline="0" fieldPosition="0"/>
    </format>
    <format dxfId="738">
      <pivotArea dataOnly="0" labelOnly="1" grandCol="1" outline="0" fieldPosition="0"/>
    </format>
    <format dxfId="737">
      <pivotArea dataOnly="0" labelOnly="1" grandCol="1" outline="0" fieldPosition="0"/>
    </format>
    <format dxfId="736">
      <pivotArea dataOnly="0" labelOnly="1" grandCol="1" outline="0" fieldPosition="0"/>
    </format>
    <format dxfId="735">
      <pivotArea dataOnly="0" labelOnly="1" grandCol="1" outline="0" fieldPosition="0"/>
    </format>
    <format dxfId="734">
      <pivotArea type="origin" dataOnly="0" labelOnly="1" outline="0" fieldPosition="0"/>
    </format>
    <format dxfId="733">
      <pivotArea type="topRight" dataOnly="0" labelOnly="1" outline="0" fieldPosition="0"/>
    </format>
    <format dxfId="732">
      <pivotArea dataOnly="0" labelOnly="1" grandCol="1" outline="0" fieldPosition="0"/>
    </format>
    <format dxfId="731">
      <pivotArea type="origin" dataOnly="0" labelOnly="1" outline="0" fieldPosition="0"/>
    </format>
    <format dxfId="730">
      <pivotArea type="topRight" dataOnly="0" labelOnly="1" outline="0" fieldPosition="0"/>
    </format>
    <format dxfId="729">
      <pivotArea dataOnly="0" labelOnly="1" grandCol="1" outline="0" fieldPosition="0"/>
    </format>
    <format dxfId="728">
      <pivotArea grandRow="1" outline="0" collapsedLevelsAreSubtotals="1" fieldPosition="0"/>
    </format>
    <format dxfId="727">
      <pivotArea dataOnly="0" labelOnly="1" grandRow="1" outline="0" fieldPosition="0"/>
    </format>
    <format dxfId="726">
      <pivotArea grandRow="1" outline="0" collapsedLevelsAreSubtotals="1" fieldPosition="0"/>
    </format>
    <format dxfId="725">
      <pivotArea dataOnly="0" labelOnly="1" grandRow="1" outline="0" fieldPosition="0"/>
    </format>
    <format dxfId="724">
      <pivotArea outline="0" fieldPosition="0">
        <references count="1">
          <reference field="4294967294" count="1">
            <x v="0"/>
          </reference>
        </references>
      </pivotArea>
    </format>
    <format dxfId="723">
      <pivotArea dataOnly="0" labelOnly="1" fieldPosition="0">
        <references count="1">
          <reference field="18" count="18">
            <x v="0"/>
            <x v="1"/>
            <x v="2"/>
            <x v="3"/>
            <x v="4"/>
            <x v="5"/>
            <x v="6"/>
            <x v="7"/>
            <x v="8"/>
            <x v="9"/>
            <x v="10"/>
            <x v="11"/>
            <x v="12"/>
            <x v="13"/>
            <x v="14"/>
            <x v="15"/>
            <x v="16"/>
            <x v="17"/>
          </reference>
        </references>
      </pivotArea>
    </format>
    <format dxfId="722">
      <pivotArea dataOnly="0" labelOnly="1" grandCol="1" outline="0" fieldPosition="0"/>
    </format>
    <format dxfId="721">
      <pivotArea dataOnly="0" labelOnly="1" fieldPosition="0">
        <references count="1">
          <reference field="18" count="18">
            <x v="0"/>
            <x v="1"/>
            <x v="2"/>
            <x v="3"/>
            <x v="4"/>
            <x v="5"/>
            <x v="6"/>
            <x v="7"/>
            <x v="8"/>
            <x v="9"/>
            <x v="10"/>
            <x v="11"/>
            <x v="12"/>
            <x v="13"/>
            <x v="14"/>
            <x v="15"/>
            <x v="16"/>
            <x v="17"/>
          </reference>
        </references>
      </pivotArea>
    </format>
    <format dxfId="720">
      <pivotArea dataOnly="0" labelOnly="1" grandCol="1" outline="0" fieldPosition="0"/>
    </format>
    <format dxfId="719">
      <pivotArea type="origin" dataOnly="0" labelOnly="1" outline="0" fieldPosition="0"/>
    </format>
    <format dxfId="718">
      <pivotArea field="18" type="button" dataOnly="0" labelOnly="1" outline="0" axis="axisCol" fieldPosition="0"/>
    </format>
    <format dxfId="717">
      <pivotArea type="topRight" dataOnly="0" labelOnly="1" outline="0" fieldPosition="0"/>
    </format>
    <format dxfId="716">
      <pivotArea field="6" type="button" dataOnly="0" labelOnly="1" outline="0" axis="axisRow" fieldPosition="0"/>
    </format>
    <format dxfId="715">
      <pivotArea dataOnly="0" labelOnly="1" fieldPosition="0">
        <references count="1">
          <reference field="18" count="18">
            <x v="0"/>
            <x v="1"/>
            <x v="2"/>
            <x v="3"/>
            <x v="4"/>
            <x v="5"/>
            <x v="6"/>
            <x v="7"/>
            <x v="8"/>
            <x v="9"/>
            <x v="10"/>
            <x v="11"/>
            <x v="12"/>
            <x v="13"/>
            <x v="14"/>
            <x v="15"/>
            <x v="16"/>
            <x v="17"/>
          </reference>
        </references>
      </pivotArea>
    </format>
    <format dxfId="714">
      <pivotArea dataOnly="0" labelOnly="1" grandCol="1" outline="0" fieldPosition="0"/>
    </format>
    <format dxfId="713">
      <pivotArea grandRow="1" outline="0" collapsedLevelsAreSubtotals="1" fieldPosition="0"/>
    </format>
    <format dxfId="712">
      <pivotArea dataOnly="0" labelOnly="1" grandRow="1" outline="0" fieldPosition="0"/>
    </format>
  </formats>
  <pivotTableStyleInfo name="PivotStyleLight1 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1.xml><?xml version="1.0" encoding="utf-8"?>
<pivotTableDefinition xmlns="http://schemas.openxmlformats.org/spreadsheetml/2006/main" xmlns:mc="http://schemas.openxmlformats.org/markup-compatibility/2006" xmlns:xr="http://schemas.microsoft.com/office/spreadsheetml/2014/revision" mc:Ignorable="xr" xr:uid="{EAA6AB41-89E2-4DE7-8721-6D2D2755C616}" name="PivotTable1" cacheId="0" applyNumberFormats="0" applyBorderFormats="0" applyFontFormats="0" applyPatternFormats="0" applyAlignmentFormats="0" applyWidthHeightFormats="1" dataCaption="Values" grandTotalCaption="Total general" updatedVersion="8" minRefreshableVersion="3" itemPrintTitles="1" createdVersion="8" indent="0" outline="1" outlineData="1" multipleFieldFilters="0" rowHeaderCaption="" colHeaderCaption="">
  <location ref="A28:D48" firstHeaderRow="1" firstDataRow="2" firstDataCol="1"/>
  <pivotFields count="87">
    <pivotField dataField="1" showAll="0"/>
    <pivotField showAll="0"/>
    <pivotField showAll="0"/>
    <pivotField showAll="0"/>
    <pivotField showAll="0"/>
    <pivotField showAll="0"/>
    <pivotField axis="axisCol" showAll="0">
      <items count="4">
        <item n="Pymes de hombres" x="1"/>
        <item n="Pymes de mujeres" x="0"/>
        <item x="2"/>
        <item t="default"/>
      </items>
    </pivotField>
    <pivotField showAll="0"/>
    <pivotField showAll="0"/>
    <pivotField showAll="0"/>
    <pivotField showAll="0"/>
    <pivotField showAll="0"/>
    <pivotField showAll="0"/>
    <pivotField showAll="0"/>
    <pivotField showAll="0"/>
    <pivotField showAll="0"/>
    <pivotField showAll="0"/>
    <pivotField showAll="0"/>
    <pivotField axis="axisRow" showAll="0">
      <items count="20">
        <item x="2"/>
        <item x="5"/>
        <item x="15"/>
        <item x="12"/>
        <item x="3"/>
        <item x="6"/>
        <item x="8"/>
        <item x="13"/>
        <item x="0"/>
        <item x="4"/>
        <item x="17"/>
        <item x="10"/>
        <item x="1"/>
        <item x="11"/>
        <item x="9"/>
        <item x="16"/>
        <item x="14"/>
        <item x="7"/>
        <item h="1" x="18"/>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18"/>
  </rowFields>
  <rowItems count="19">
    <i>
      <x/>
    </i>
    <i>
      <x v="1"/>
    </i>
    <i>
      <x v="2"/>
    </i>
    <i>
      <x v="3"/>
    </i>
    <i>
      <x v="4"/>
    </i>
    <i>
      <x v="5"/>
    </i>
    <i>
      <x v="6"/>
    </i>
    <i>
      <x v="7"/>
    </i>
    <i>
      <x v="8"/>
    </i>
    <i>
      <x v="9"/>
    </i>
    <i>
      <x v="10"/>
    </i>
    <i>
      <x v="11"/>
    </i>
    <i>
      <x v="12"/>
    </i>
    <i>
      <x v="13"/>
    </i>
    <i>
      <x v="14"/>
    </i>
    <i>
      <x v="15"/>
    </i>
    <i>
      <x v="16"/>
    </i>
    <i>
      <x v="17"/>
    </i>
    <i t="grand">
      <x/>
    </i>
  </rowItems>
  <colFields count="1">
    <field x="6"/>
  </colFields>
  <colItems count="3">
    <i>
      <x/>
    </i>
    <i>
      <x v="1"/>
    </i>
    <i t="grand">
      <x/>
    </i>
  </colItems>
  <dataFields count="1">
    <dataField name="DIVIDIDO POR INDUSTRIA" fld="0" showDataAs="percentOfTotal" baseField="18" baseItem="1" numFmtId="10"/>
  </dataFields>
  <formats count="34">
    <format dxfId="777">
      <pivotArea dataOnly="0" labelOnly="1" grandRow="1" outline="0" fieldPosition="0"/>
    </format>
    <format dxfId="776">
      <pivotArea type="origin" dataOnly="0" labelOnly="1" outline="0" fieldPosition="0"/>
    </format>
    <format dxfId="775">
      <pivotArea type="topRight" dataOnly="0" labelOnly="1" outline="0" fieldPosition="0"/>
    </format>
    <format dxfId="774">
      <pivotArea type="origin" dataOnly="0" labelOnly="1" outline="0" fieldPosition="0"/>
    </format>
    <format dxfId="773">
      <pivotArea type="topRight" dataOnly="0" labelOnly="1" outline="0" fieldPosition="0"/>
    </format>
    <format dxfId="772">
      <pivotArea grandRow="1" outline="0" collapsedLevelsAreSubtotals="1" fieldPosition="0"/>
    </format>
    <format dxfId="771">
      <pivotArea dataOnly="0" labelOnly="1" grandRow="1" outline="0" fieldPosition="0"/>
    </format>
    <format dxfId="770">
      <pivotArea grandRow="1" outline="0" collapsedLevelsAreSubtotals="1" fieldPosition="0"/>
    </format>
    <format dxfId="769">
      <pivotArea dataOnly="0" labelOnly="1" grandRow="1" outline="0" fieldPosition="0"/>
    </format>
    <format dxfId="768">
      <pivotArea type="origin" dataOnly="0" labelOnly="1" outline="0" fieldPosition="0"/>
    </format>
    <format dxfId="767">
      <pivotArea type="topRight" dataOnly="0" labelOnly="1" outline="0" fieldPosition="0"/>
    </format>
    <format dxfId="766">
      <pivotArea type="origin" dataOnly="0" labelOnly="1" outline="0" fieldPosition="0"/>
    </format>
    <format dxfId="765">
      <pivotArea type="topRight" dataOnly="0" labelOnly="1" outline="0" fieldPosition="0"/>
    </format>
    <format dxfId="764">
      <pivotArea type="origin" dataOnly="0" labelOnly="1" outline="0" fieldPosition="0"/>
    </format>
    <format dxfId="763">
      <pivotArea type="topRight" dataOnly="0" labelOnly="1" outline="0" fieldPosition="0"/>
    </format>
    <format dxfId="762">
      <pivotArea type="origin" dataOnly="0" labelOnly="1" outline="0" fieldPosition="0"/>
    </format>
    <format dxfId="761">
      <pivotArea type="topRight" dataOnly="0" labelOnly="1" outline="0" fieldPosition="0"/>
    </format>
    <format dxfId="760">
      <pivotArea grandRow="1" outline="0" collapsedLevelsAreSubtotals="1" fieldPosition="0"/>
    </format>
    <format dxfId="759">
      <pivotArea dataOnly="0" labelOnly="1" grandRow="1" outline="0" fieldPosition="0"/>
    </format>
    <format dxfId="758">
      <pivotArea grandRow="1" outline="0" collapsedLevelsAreSubtotals="1" fieldPosition="0"/>
    </format>
    <format dxfId="757">
      <pivotArea dataOnly="0" labelOnly="1" grandRow="1" outline="0" fieldPosition="0"/>
    </format>
    <format dxfId="756">
      <pivotArea type="origin" dataOnly="0" labelOnly="1" outline="0" fieldPosition="0"/>
    </format>
    <format dxfId="755">
      <pivotArea type="origin" dataOnly="0" labelOnly="1" outline="0" fieldPosition="0"/>
    </format>
    <format dxfId="754">
      <pivotArea field="6" type="button" dataOnly="0" labelOnly="1" outline="0" axis="axisCol" fieldPosition="0"/>
    </format>
    <format dxfId="753">
      <pivotArea type="topRight" dataOnly="0" labelOnly="1" outline="0" fieldPosition="0"/>
    </format>
    <format dxfId="752">
      <pivotArea type="origin" dataOnly="0" labelOnly="1" outline="0" fieldPosition="0"/>
    </format>
    <format dxfId="751">
      <pivotArea field="6" type="button" dataOnly="0" labelOnly="1" outline="0" axis="axisCol" fieldPosition="0"/>
    </format>
    <format dxfId="750">
      <pivotArea type="topRight" dataOnly="0" labelOnly="1" outline="0" fieldPosition="0"/>
    </format>
    <format dxfId="749">
      <pivotArea field="18" type="button" dataOnly="0" labelOnly="1" outline="0" axis="axisRow" fieldPosition="0"/>
    </format>
    <format dxfId="748">
      <pivotArea dataOnly="0" labelOnly="1" fieldPosition="0">
        <references count="1">
          <reference field="6" count="0"/>
        </references>
      </pivotArea>
    </format>
    <format dxfId="747">
      <pivotArea dataOnly="0" labelOnly="1" grandCol="1" outline="0" fieldPosition="0"/>
    </format>
    <format dxfId="746">
      <pivotArea outline="0" fieldPosition="0">
        <references count="1">
          <reference field="4294967294" count="1">
            <x v="0"/>
          </reference>
        </references>
      </pivotArea>
    </format>
    <format dxfId="745">
      <pivotArea grandRow="1" outline="0" collapsedLevelsAreSubtotals="1" fieldPosition="0"/>
    </format>
    <format dxfId="744">
      <pivotArea dataOnly="0" labelOnly="1" grandRow="1" outline="0" fieldPosition="0"/>
    </format>
  </formats>
  <pivotTableStyleInfo name="PivotStyleLight15"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2.xml><?xml version="1.0" encoding="utf-8"?>
<pivotTableDefinition xmlns="http://schemas.openxmlformats.org/spreadsheetml/2006/main" xmlns:mc="http://schemas.openxmlformats.org/markup-compatibility/2006" xmlns:xr="http://schemas.microsoft.com/office/spreadsheetml/2014/revision" mc:Ignorable="xr" xr:uid="{C75833E1-A0B0-4192-8898-2B75205848DD}" name="PivotTable12" cacheId="0" applyNumberFormats="0" applyBorderFormats="0" applyFontFormats="0" applyPatternFormats="0" applyAlignmentFormats="0" applyWidthHeightFormats="1" dataCaption="Values" updatedVersion="8" minRefreshableVersion="3" itemPrintTitles="1" createdVersion="8" indent="0" outline="1" outlineData="1" multipleFieldFilters="0" rowHeaderCaption="" colHeaderCaption="">
  <location ref="A708:G716" firstHeaderRow="1" firstDataRow="2" firstDataCol="1"/>
  <pivotFields count="87">
    <pivotField dataField="1" showAll="0"/>
    <pivotField showAll="0"/>
    <pivotField showAll="0"/>
    <pivotField showAll="0"/>
    <pivotField showAll="0"/>
    <pivotField showAll="0"/>
    <pivotField axis="axisRow" showAll="0">
      <items count="4">
        <item n="Pymes de hombres" x="1"/>
        <item n="Pymes de mujeres" x="0"/>
        <item h="1" x="2"/>
        <item t="default"/>
      </items>
    </pivotField>
    <pivotField showAll="0"/>
    <pivotField showAll="0"/>
    <pivotField showAll="0"/>
    <pivotField showAll="0"/>
    <pivotField axis="axisCol" showAll="0">
      <items count="7">
        <item x="0"/>
        <item x="1"/>
        <item x="2"/>
        <item x="5"/>
        <item x="3"/>
        <item x="4"/>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axis="axisRow" showAll="0">
      <items count="4">
        <item x="1"/>
        <item x="0"/>
        <item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s>
  <rowFields count="2">
    <field x="6"/>
    <field x="70"/>
  </rowFields>
  <rowItems count="7">
    <i>
      <x/>
    </i>
    <i r="1">
      <x/>
    </i>
    <i r="1">
      <x v="1"/>
    </i>
    <i>
      <x v="1"/>
    </i>
    <i r="1">
      <x/>
    </i>
    <i r="1">
      <x v="1"/>
    </i>
    <i t="grand">
      <x/>
    </i>
  </rowItems>
  <colFields count="1">
    <field x="11"/>
  </colFields>
  <colItems count="6">
    <i>
      <x/>
    </i>
    <i>
      <x v="1"/>
    </i>
    <i>
      <x v="2"/>
    </i>
    <i>
      <x v="4"/>
    </i>
    <i>
      <x v="5"/>
    </i>
    <i t="grand">
      <x/>
    </i>
  </colItems>
  <dataFields count="1">
    <dataField name="POR ANTIGÜEDAD DE LA EMPRESA" fld="0" showDataAs="percentOfTotal" baseField="0" baseItem="0" numFmtId="10"/>
  </dataFields>
  <formats count="26">
    <format dxfId="803">
      <pivotArea grandRow="1" outline="0" collapsedLevelsAreSubtotals="1" fieldPosition="0"/>
    </format>
    <format dxfId="802">
      <pivotArea dataOnly="0" labelOnly="1" grandRow="1" outline="0" fieldPosition="0"/>
    </format>
    <format dxfId="801">
      <pivotArea type="origin" dataOnly="0" labelOnly="1" outline="0" fieldPosition="0"/>
    </format>
    <format dxfId="800">
      <pivotArea type="topRight" dataOnly="0" labelOnly="1" outline="0" fieldPosition="0"/>
    </format>
    <format dxfId="799">
      <pivotArea dataOnly="0" labelOnly="1" grandCol="1" outline="0" fieldPosition="0"/>
    </format>
    <format dxfId="798">
      <pivotArea dataOnly="0" labelOnly="1" grandCol="1" outline="0" fieldPosition="0"/>
    </format>
    <format dxfId="797">
      <pivotArea dataOnly="0" labelOnly="1" grandCol="1" outline="0" fieldPosition="0"/>
    </format>
    <format dxfId="796">
      <pivotArea type="origin" dataOnly="0" labelOnly="1" outline="0" fieldPosition="0"/>
    </format>
    <format dxfId="795">
      <pivotArea type="topRight" dataOnly="0" labelOnly="1" outline="0" fieldPosition="0"/>
    </format>
    <format dxfId="794">
      <pivotArea dataOnly="0" labelOnly="1" grandCol="1" outline="0" fieldPosition="0"/>
    </format>
    <format dxfId="793">
      <pivotArea type="origin" dataOnly="0" labelOnly="1" outline="0" fieldPosition="0"/>
    </format>
    <format dxfId="792">
      <pivotArea type="topRight" dataOnly="0" labelOnly="1" outline="0" fieldPosition="0"/>
    </format>
    <format dxfId="791">
      <pivotArea dataOnly="0" labelOnly="1" grandCol="1" outline="0" fieldPosition="0"/>
    </format>
    <format dxfId="790">
      <pivotArea grandRow="1" outline="0" collapsedLevelsAreSubtotals="1" fieldPosition="0"/>
    </format>
    <format dxfId="789">
      <pivotArea dataOnly="0" labelOnly="1" grandRow="1" outline="0" fieldPosition="0"/>
    </format>
    <format dxfId="788">
      <pivotArea grandRow="1" outline="0" collapsedLevelsAreSubtotals="1" fieldPosition="0"/>
    </format>
    <format dxfId="787">
      <pivotArea dataOnly="0" labelOnly="1" grandRow="1" outline="0" fieldPosition="0"/>
    </format>
    <format dxfId="786">
      <pivotArea outline="0" fieldPosition="0">
        <references count="1">
          <reference field="4294967294" count="1">
            <x v="0"/>
          </reference>
        </references>
      </pivotArea>
    </format>
    <format dxfId="785">
      <pivotArea type="origin" dataOnly="0" labelOnly="1" outline="0" fieldPosition="0"/>
    </format>
    <format dxfId="784">
      <pivotArea field="11" type="button" dataOnly="0" labelOnly="1" outline="0" axis="axisCol" fieldPosition="0"/>
    </format>
    <format dxfId="783">
      <pivotArea type="topRight" dataOnly="0" labelOnly="1" outline="0" fieldPosition="0"/>
    </format>
    <format dxfId="782">
      <pivotArea field="6" type="button" dataOnly="0" labelOnly="1" outline="0" axis="axisRow" fieldPosition="0"/>
    </format>
    <format dxfId="781">
      <pivotArea dataOnly="0" labelOnly="1" fieldPosition="0">
        <references count="1">
          <reference field="11" count="5">
            <x v="0"/>
            <x v="1"/>
            <x v="2"/>
            <x v="4"/>
            <x v="5"/>
          </reference>
        </references>
      </pivotArea>
    </format>
    <format dxfId="780">
      <pivotArea dataOnly="0" labelOnly="1" grandCol="1" outline="0" fieldPosition="0"/>
    </format>
    <format dxfId="779">
      <pivotArea grandRow="1" outline="0" collapsedLevelsAreSubtotals="1" fieldPosition="0"/>
    </format>
    <format dxfId="778">
      <pivotArea dataOnly="0" labelOnly="1" grandRow="1" outline="0" fieldPosition="0"/>
    </format>
  </formats>
  <pivotTableStyleInfo name="PivotStyleLight1 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pivotTables/pivotTable23.xml><?xml version="1.0" encoding="utf-8"?>
<pivotTableDefinition xmlns="http://schemas.openxmlformats.org/spreadsheetml/2006/main" xmlns:mc="http://schemas.openxmlformats.org/markup-compatibility/2006" xmlns:xr="http://schemas.microsoft.com/office/spreadsheetml/2014/revision" mc:Ignorable="xr" xr:uid="{BFDF6B6B-BF18-4678-849F-C47EB4331449}" name="PivotTable8" cacheId="0" applyNumberFormats="0" applyBorderFormats="0" applyFontFormats="0" applyPatternFormats="0" applyAlignmentFormats="0" applyWidthHeightFormats="1" dataCaption="Values" grandTotalCaption="Total general" updatedVersion="8" minRefreshableVersion="3" itemPrintTitles="1" createdVersion="8" indent="0" outline="1" outlineData="1" multipleFieldFilters="0" rowHeaderCaption="" colHeaderCaption="">
  <location ref="A469:D473" firstHeaderRow="1" firstDataRow="2" firstDataCol="1"/>
  <pivotFields count="87">
    <pivotField showAll="0"/>
    <pivotField showAll="0"/>
    <pivotField showAll="0"/>
    <pivotField showAll="0"/>
    <pivotField showAll="0"/>
    <pivotField showAll="0"/>
    <pivotField axis="axisCol" showAll="0">
      <items count="4">
        <item n="Pymes de hombres" x="1"/>
        <item n="Pymes de mujeres" x="0"/>
        <item x="2"/>
        <item t="default"/>
      </items>
    </pivotField>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showAll="0"/>
    <pivotField dataField="1" showAll="0"/>
    <pivotField showAll="0"/>
    <pivotField showAll="0"/>
    <pivotField showAll="0"/>
    <pivotField showAll="0"/>
    <pivotField showAll="0"/>
    <pivotField axis="axisRow" showAll="0">
      <items count="4">
        <item x="1"/>
        <item x="2"/>
        <item h="1" x="0"/>
        <item t="default"/>
      </items>
    </pivotField>
    <pivotField showAll="0"/>
    <pivotField showAll="0"/>
    <pivotField showAll="0"/>
    <pivotField showAll="0"/>
    <pivotField showAll="0"/>
  </pivotFields>
  <rowFields count="1">
    <field x="81"/>
  </rowFields>
  <rowItems count="3">
    <i>
      <x/>
    </i>
    <i>
      <x v="1"/>
    </i>
    <i t="grand">
      <x/>
    </i>
  </rowItems>
  <colFields count="1">
    <field x="6"/>
  </colFields>
  <colItems count="3">
    <i>
      <x/>
    </i>
    <i>
      <x v="1"/>
    </i>
    <i t="grand">
      <x/>
    </i>
  </colItems>
  <dataFields count="1">
    <dataField name="DIVIDIDO POR POR TIPO DE GARANTÍA" fld="75" subtotal="count" showDataAs="percentOfTotal" baseField="0" baseItem="0" numFmtId="10"/>
  </dataFields>
  <formats count="29">
    <format dxfId="832">
      <pivotArea grandRow="1" outline="0" collapsedLevelsAreSubtotals="1" fieldPosition="0"/>
    </format>
    <format dxfId="831">
      <pivotArea dataOnly="0" labelOnly="1" grandRow="1" outline="0" fieldPosition="0"/>
    </format>
    <format dxfId="830">
      <pivotArea type="origin" dataOnly="0" labelOnly="1" outline="0" fieldPosition="0"/>
    </format>
    <format dxfId="829">
      <pivotArea type="topRight" dataOnly="0" labelOnly="1" outline="0" fieldPosition="0"/>
    </format>
    <format dxfId="828">
      <pivotArea dataOnly="0" labelOnly="1" grandCol="1" outline="0" fieldPosition="0"/>
    </format>
    <format dxfId="827">
      <pivotArea type="topRight" dataOnly="0" labelOnly="1" outline="0" fieldPosition="0"/>
    </format>
    <format dxfId="826">
      <pivotArea grandCol="1" outline="0" collapsedLevelsAreSubtotals="1" fieldPosition="0"/>
    </format>
    <format dxfId="825">
      <pivotArea type="origin" dataOnly="0" labelOnly="1" outline="0" fieldPosition="0"/>
    </format>
    <format dxfId="824">
      <pivotArea type="topRight" dataOnly="0" labelOnly="1" outline="0" fieldPosition="0"/>
    </format>
    <format dxfId="823">
      <pivotArea dataOnly="0" labelOnly="1" grandCol="1" outline="0" fieldPosition="0"/>
    </format>
    <format dxfId="822">
      <pivotArea type="origin" dataOnly="0" labelOnly="1" outline="0" fieldPosition="0"/>
    </format>
    <format dxfId="821">
      <pivotArea type="topRight" dataOnly="0" labelOnly="1" outline="0" fieldPosition="0"/>
    </format>
    <format dxfId="820">
      <pivotArea dataOnly="0" labelOnly="1" grandCol="1" outline="0" fieldPosition="0"/>
    </format>
    <format dxfId="819">
      <pivotArea grandRow="1" outline="0" collapsedLevelsAreSubtotals="1" fieldPosition="0"/>
    </format>
    <format dxfId="818">
      <pivotArea dataOnly="0" labelOnly="1" grandRow="1" outline="0" fieldPosition="0"/>
    </format>
    <format dxfId="817">
      <pivotArea grandRow="1" outline="0" collapsedLevelsAreSubtotals="1" fieldPosition="0"/>
    </format>
    <format dxfId="816">
      <pivotArea dataOnly="0" labelOnly="1" grandRow="1" outline="0" fieldPosition="0"/>
    </format>
    <format dxfId="815">
      <pivotArea outline="0" fieldPosition="0">
        <references count="1">
          <reference field="4294967294" count="1">
            <x v="0"/>
          </reference>
        </references>
      </pivotArea>
    </format>
    <format dxfId="814">
      <pivotArea dataOnly="0" labelOnly="1" grandRow="1" outline="0" fieldPosition="0"/>
    </format>
    <format dxfId="813">
      <pivotArea type="origin" dataOnly="0" labelOnly="1" outline="0" fieldPosition="0"/>
    </format>
    <format dxfId="812">
      <pivotArea field="6" type="button" dataOnly="0" labelOnly="1" outline="0" axis="axisCol" fieldPosition="0"/>
    </format>
    <format dxfId="811">
      <pivotArea type="topRight" dataOnly="0" labelOnly="1" outline="0" fieldPosition="0"/>
    </format>
    <format dxfId="810">
      <pivotArea dataOnly="0" labelOnly="1" grandCol="1" outline="0" fieldPosition="0"/>
    </format>
    <format dxfId="809">
      <pivotArea type="origin" dataOnly="0" labelOnly="1" outline="0" fieldPosition="0"/>
    </format>
    <format dxfId="808">
      <pivotArea field="6" type="button" dataOnly="0" labelOnly="1" outline="0" axis="axisCol" fieldPosition="0"/>
    </format>
    <format dxfId="807">
      <pivotArea type="topRight" dataOnly="0" labelOnly="1" outline="0" fieldPosition="0"/>
    </format>
    <format dxfId="806">
      <pivotArea field="81" type="button" dataOnly="0" labelOnly="1" outline="0" axis="axisRow" fieldPosition="0"/>
    </format>
    <format dxfId="805">
      <pivotArea dataOnly="0" labelOnly="1" fieldPosition="0">
        <references count="1">
          <reference field="6" count="2">
            <x v="0"/>
            <x v="1"/>
          </reference>
        </references>
      </pivotArea>
    </format>
    <format dxfId="804">
      <pivotArea dataOnly="0" labelOnly="1" grandCol="1" outline="0" fieldPosition="0"/>
    </format>
  </formats>
  <pivotTableStyleInfo name="PivotStyleLight1 2"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Empresa_propiedad_de_mujeres" xr10:uid="{136D3808-0889-49CA-87BD-C2084CF583D4}" sourceName="Empresa propiedad de mujeres">
  <pivotTables>
    <pivotTable tabId="4" name="PivotTable1"/>
  </pivotTables>
  <data>
    <tabular pivotCacheId="397025580">
      <items count="3">
        <i x="1" s="1"/>
        <i x="0" s="1"/>
        <i x="2" s="1" nd="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Empresa_propiedad_de_mujeres1" xr10:uid="{901C2829-75B4-4CFA-B118-8ED5C3311D5A}" sourceName="Empresa propiedad de mujeres">
  <pivotTables>
    <pivotTable tabId="4" name="PivotTable2"/>
  </pivotTables>
  <data>
    <tabular pivotCacheId="397025580">
      <items count="3">
        <i x="1" s="1"/>
        <i x="0" s="1"/>
        <i x="2" s="1" nd="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Empresa_propiedad_de_mujeres2" xr10:uid="{5FCAEAD4-7C61-46E3-A6DD-79703B0AF281}" sourceName="Empresa propiedad de mujeres">
  <pivotTables>
    <pivotTable tabId="4" name="PivotTable3"/>
  </pivotTables>
  <data>
    <tabular pivotCacheId="397025580">
      <items count="3">
        <i x="1" s="1"/>
        <i x="0" s="1"/>
        <i x="2" s="1" nd="1"/>
      </items>
    </tabular>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Empresa_propiedad_de_mujeres3" xr10:uid="{DE0A6847-23F1-4951-A69B-CF3A020D882F}" sourceName="Empresa propiedad de mujeres">
  <pivotTables>
    <pivotTable tabId="4" name="PivotTable4"/>
  </pivotTables>
  <data>
    <tabular pivotCacheId="397025580">
      <items count="3">
        <i x="1" s="1"/>
        <i x="0" s="1"/>
        <i x="2" s="1" nd="1"/>
      </items>
    </tabular>
  </data>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Empresa_propiedad_de_mujeres4" xr10:uid="{5E316F5B-AFE7-40DD-BE4F-4342FFBC22AE}" sourceName="Empresa propiedad de mujeres">
  <pivotTables>
    <pivotTable tabId="4" name="PivotTable5"/>
  </pivotTables>
  <data>
    <tabular pivotCacheId="397025580">
      <items count="3">
        <i x="1" s="1"/>
        <i x="0" s="1"/>
        <i x="2" s="1" nd="1"/>
      </items>
    </tabular>
  </data>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Empresa_propiedad_de_mujeres5" xr10:uid="{2149CE52-D250-4864-A858-8F564D1A33EF}" sourceName="Empresa propiedad de mujeres">
  <pivotTables>
    <pivotTable tabId="4" name="PivotTable6"/>
  </pivotTables>
  <data>
    <tabular pivotCacheId="397025580">
      <items count="3">
        <i x="1" s="1"/>
        <i x="0" s="1"/>
        <i x="2" s="1" nd="1"/>
      </items>
    </tabular>
  </data>
</slicerCacheDefinition>
</file>

<file path=xl/slicerCaches/slicerCache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Empresa_propiedad_de_mujeres6" xr10:uid="{0AE3FB8A-D739-4E7C-B7AD-72031418774D}" sourceName="Empresa propiedad de mujeres">
  <pivotTables>
    <pivotTable tabId="4" name="PivotTable7"/>
  </pivotTables>
  <data>
    <tabular pivotCacheId="397025580">
      <items count="3">
        <i x="1" s="1"/>
        <i x="0" s="1"/>
        <i x="2" s="1" nd="1"/>
      </items>
    </tabular>
  </data>
</slicerCacheDefinition>
</file>

<file path=xl/slicerCaches/slicerCache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Empresa_propiedad_de_mujeres7" xr10:uid="{6F6CB618-4F90-4364-8BD5-EE4769D05EE3}" sourceName="Empresa propiedad de mujeres">
  <pivotTables>
    <pivotTable tabId="4" name="PivotTable8"/>
  </pivotTables>
  <data>
    <tabular pivotCacheId="397025580">
      <items count="3">
        <i x="1" s="1"/>
        <i x="0" s="1"/>
        <i x="2" s="1" nd="1"/>
      </items>
    </tabular>
  </data>
</slicerCacheDefinition>
</file>

<file path=xl/slicerCaches/slicerCache9.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Industria" xr10:uid="{85FBFAC6-18A3-4DA4-B6F8-8640FFD0C044}" sourceName="Industria">
  <pivotTables>
    <pivotTable tabId="4" name="PivotTable9"/>
  </pivotTables>
  <data>
    <tabular pivotCacheId="397025580">
      <items count="19">
        <i x="2" s="1"/>
        <i x="5" s="1"/>
        <i x="15" s="1"/>
        <i x="12" s="1"/>
        <i x="3" s="1"/>
        <i x="6" s="1"/>
        <i x="8" s="1"/>
        <i x="13" s="1"/>
        <i x="0" s="1"/>
        <i x="4" s="1"/>
        <i x="17" s="1"/>
        <i x="10" s="1"/>
        <i x="1" s="1"/>
        <i x="11" s="1"/>
        <i x="9" s="1"/>
        <i x="16" s="1"/>
        <i x="14" s="1"/>
        <i x="7" s="1"/>
        <i x="18" s="1" nd="1"/>
      </items>
    </tabular>
  </data>
</slicerCacheDefinition>
</file>

<file path=xl/slicerCaches/slicerCache10.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ango_de_tamaño__empleados" xr10:uid="{EF770BD5-E7A1-4AFE-B67B-332190E4DCEC}" sourceName="Rango de tamaño (empleados)">
  <pivotTables>
    <pivotTable tabId="4" name="PivotTable10"/>
  </pivotTables>
  <data>
    <tabular pivotCacheId="397025580">
      <items count="6">
        <i x="2" s="1"/>
        <i x="4" s="1"/>
        <i x="1" s="1"/>
        <i x="3" s="1"/>
        <i x="0" s="1"/>
        <i x="5" s="1" nd="1"/>
      </items>
    </tabular>
  </data>
</slicerCacheDefinition>
</file>

<file path=xl/slicerCaches/slicerCache1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ango_de_tamaño__ingresos" xr10:uid="{F4D0269E-8AF2-4FAE-A1B8-7A258CD10D05}" sourceName="Rango de tamaño (ingresos)">
  <pivotTables>
    <pivotTable tabId="4" name="PivotTable11"/>
  </pivotTables>
  <data>
    <tabular pivotCacheId="397025580">
      <items count="5">
        <i x="3" s="1"/>
        <i x="2" s="1"/>
        <i x="1" s="1"/>
        <i x="0"/>
        <i x="4" nd="1"/>
      </items>
    </tabular>
  </data>
</slicerCacheDefinition>
</file>

<file path=xl/slicerCaches/slicerCache1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Vida_útil_de_la_entidad" xr10:uid="{4FE33AE3-E828-492F-BE74-D2E58F58C950}" sourceName="Vida útil de la entidad">
  <pivotTables>
    <pivotTable tabId="4" name="PivotTable12"/>
  </pivotTables>
  <data>
    <tabular pivotCacheId="397025580">
      <items count="6">
        <i x="4" s="1"/>
        <i x="3" s="1"/>
        <i x="0" s="1"/>
        <i x="1" s="1"/>
        <i x="2" s="1"/>
        <i x="5" s="1" nd="1"/>
      </items>
    </tabular>
  </data>
</slicerCacheDefinition>
</file>

<file path=xl/slicerCaches/slicerCache1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Región" xr10:uid="{A64E4C88-4664-4406-AB8E-C298FA671645}" sourceName="Región">
  <pivotTables>
    <pivotTable tabId="4" name="PivotTable13"/>
  </pivotTables>
  <data>
    <tabular pivotCacheId="397025580">
      <items count="23">
        <i x="0" s="1"/>
        <i x="11" s="1"/>
        <i x="6" s="1"/>
        <i x="16" s="1"/>
        <i x="12" s="1"/>
        <i x="15" s="1"/>
        <i x="8" s="1"/>
        <i x="21" s="1"/>
        <i x="19" s="1"/>
        <i x="14" s="1"/>
        <i x="18" s="1"/>
        <i x="9" s="1"/>
        <i x="13" s="1"/>
        <i x="20" s="1"/>
        <i x="17" s="1"/>
        <i x="10" s="1"/>
        <i x="3" s="1"/>
        <i x="2" s="1"/>
        <i x="7" s="1"/>
        <i x="4" s="1"/>
        <i x="5" s="1"/>
        <i x="1" s="1"/>
        <i x="22" s="1" nd="1"/>
      </items>
    </tabular>
  </data>
</slicerCacheDefinition>
</file>

<file path=xl/slicerCaches/slicerCache1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Estado_del_préstamo" xr10:uid="{F1E53960-7378-4C15-81C6-DC954FE90886}" sourceName="Estado del préstamo">
  <pivotTables>
    <pivotTable tabId="4" name="PivotTable18"/>
  </pivotTables>
  <data>
    <tabular pivotCacheId="397025580">
      <items count="3">
        <i x="1" s="1"/>
        <i x="0"/>
        <i x="2" nd="1"/>
      </items>
    </tabular>
  </data>
</slicerCacheDefinition>
</file>

<file path=xl/slicerCaches/slicerCache1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Estado_del_préstamo1" xr10:uid="{A2F1D642-4D26-4E7C-B982-EA6A3140088A}" sourceName="Estado del préstamo">
  <pivotTables>
    <pivotTable tabId="4" name="PivotTable17"/>
  </pivotTables>
  <data>
    <tabular pivotCacheId="397025580">
      <items count="3">
        <i x="1" s="1"/>
        <i x="0"/>
        <i x="2" nd="1"/>
      </items>
    </tabular>
  </data>
</slicerCacheDefinition>
</file>

<file path=xl/slicerCaches/slicerCache16.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Estado_del_préstamo2" xr10:uid="{A645BB00-ED1D-430E-A745-EB2A5B04FF85}" sourceName="Estado del préstamo">
  <pivotTables>
    <pivotTable tabId="4" name="PivotTable16"/>
  </pivotTables>
  <data>
    <tabular pivotCacheId="397025580">
      <items count="3">
        <i x="1" s="1"/>
        <i x="0"/>
        <i x="2" nd="1"/>
      </items>
    </tabular>
  </data>
</slicerCacheDefinition>
</file>

<file path=xl/slicerCaches/slicerCache17.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Estado_del_préstamo3" xr10:uid="{4C818CE7-EBA2-4C89-B06B-939FF5996595}" sourceName="Estado del préstamo">
  <pivotTables>
    <pivotTable tabId="4" name="PivotTable15"/>
  </pivotTables>
  <data>
    <tabular pivotCacheId="397025580">
      <items count="3">
        <i x="1" s="1"/>
        <i x="0"/>
        <i x="2" nd="1"/>
      </items>
    </tabular>
  </data>
</slicerCacheDefinition>
</file>

<file path=xl/slicerCaches/slicerCache18.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Estado_del_préstamo4" xr10:uid="{E711625E-DE22-4ED8-84F5-1F5BDD99FFB8}" sourceName="Estado del préstamo">
  <pivotTables>
    <pivotTable tabId="4" name="PivotTable14"/>
  </pivotTables>
  <data>
    <tabular pivotCacheId="397025580">
      <items count="3">
        <i x="1" s="1"/>
        <i x="0"/>
        <i x="2" nd="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Empresa propiedad de mujeres" xr10:uid="{FE057BFE-4D67-45E8-8E91-47FCCEB6C82C}" cache="Slicer_Empresa_propiedad_de_mujeres" caption="Empresa propiedad de mujeres" rowHeight="241300"/>
  <slicer name="Empresa propiedad de mujeres 1" xr10:uid="{7C8D098D-CFEF-431C-AF54-B4C0446CC89A}" cache="Slicer_Empresa_propiedad_de_mujeres1" caption="Empresa propiedad de mujeres" rowHeight="241300"/>
  <slicer name="Empresa propiedad de mujeres 2" xr10:uid="{4C005573-B3B1-4733-BC61-1FA9D5D329E2}" cache="Slicer_Empresa_propiedad_de_mujeres2" caption="Empresa propiedad de mujeres" rowHeight="241300"/>
  <slicer name="Empresa propiedad de mujeres 3" xr10:uid="{E4F3B179-3768-4127-9845-8569348A9C48}" cache="Slicer_Empresa_propiedad_de_mujeres3" caption="Empresa propiedad de mujeres" rowHeight="241300"/>
  <slicer name="Empresa propiedad de mujeres 4" xr10:uid="{914CEB6D-59E1-44E5-BCDA-48F5DE2BA645}" cache="Slicer_Empresa_propiedad_de_mujeres4" caption="Empresa propiedad de mujeres" rowHeight="241300"/>
  <slicer name="Empresa propiedad de mujeres 5" xr10:uid="{73688E99-7AC2-47B2-8B19-29D3AAF3D683}" cache="Slicer_Empresa_propiedad_de_mujeres5" caption="Empresa propiedad de mujeres" rowHeight="241300"/>
  <slicer name="Empresa propiedad de mujeres 6" xr10:uid="{FD44D758-563D-4E7F-913B-7EFA694C1E7F}" cache="Slicer_Empresa_propiedad_de_mujeres6" caption="Empresa propiedad de mujeres" rowHeight="241300"/>
  <slicer name="Empresa propiedad de mujeres 7" xr10:uid="{41FE3ADD-399B-4E34-9283-4C30BB2587F6}" cache="Slicer_Empresa_propiedad_de_mujeres7" caption="Empresa propiedad de mujeres" rowHeight="241300"/>
  <slicer name="Industria" xr10:uid="{1E4C15DB-9E9B-4FB6-B301-5AA5FBBFDB3C}" cache="Slicer_Industria" caption="Industria" rowHeight="241300"/>
  <slicer name="Rango de tamaño (empleados)" xr10:uid="{A1611111-B80F-469A-B3AF-79CA9176A139}" cache="Slicer_Rango_de_tamaño__empleados" caption="Rango de tamaño (empleados)" rowHeight="241300"/>
  <slicer name="Rango de tamaño (ingresos)" xr10:uid="{FFAE662C-B07D-4CE9-8A80-29C4A99FB23B}" cache="Slicer_Rango_de_tamaño__ingresos" caption="Rango de tamaño (ingresos)" startItem="1" rowHeight="241300"/>
  <slicer name="Vida útil de la entidad" xr10:uid="{BDE42B7E-32DF-4F7E-86CB-014E2F853D55}" cache="Slicer_Vida_útil_de_la_entidad" caption="Vida útil de la entidad" rowHeight="241300"/>
  <slicer name="Región" xr10:uid="{E91EFCDA-EA8C-492A-A89D-CE1A923E727E}" cache="Slicer_Región" caption="Región" rowHeight="241300"/>
  <slicer name="Estado del préstamo" xr10:uid="{87937C96-57A3-4F51-95E0-10BA8C530A6B}" cache="Slicer_Estado_del_préstamo" caption="Estado del préstamo" rowHeight="241300"/>
  <slicer name="Estado del préstamo 1" xr10:uid="{957BE9D2-6088-4D49-BBB3-696E6A182778}" cache="Slicer_Estado_del_préstamo1" caption="Estado del préstamo" rowHeight="241300"/>
  <slicer name="Estado del préstamo 2" xr10:uid="{A1D991EA-A49E-4FBE-8AFF-0B488365EF03}" cache="Slicer_Estado_del_préstamo2" caption="Estado del préstamo" rowHeight="241300"/>
  <slicer name="Estado del préstamo 3" xr10:uid="{5E74EA86-0725-4238-94D9-3D6A8979455B}" cache="Slicer_Estado_del_préstamo3" caption="Estado del préstamo" rowHeight="241300"/>
  <slicer name="Estado del préstamo 4" xr10:uid="{547B89BB-0793-4CC8-8E5A-E0BBE6A54387}" cache="Slicer_Estado_del_préstamo4" caption="Estado del préstamo" rowHeight="241300"/>
</slicer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smesegmentation.com/wp-content/uploads/2026/10/Toolkit-ES.pdf"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8" Type="http://schemas.openxmlformats.org/officeDocument/2006/relationships/pivotTable" Target="../pivotTables/pivotTable8.xml"/><Relationship Id="rId13" Type="http://schemas.openxmlformats.org/officeDocument/2006/relationships/pivotTable" Target="../pivotTables/pivotTable13.xml"/><Relationship Id="rId18" Type="http://schemas.openxmlformats.org/officeDocument/2006/relationships/pivotTable" Target="../pivotTables/pivotTable18.xml"/><Relationship Id="rId3" Type="http://schemas.openxmlformats.org/officeDocument/2006/relationships/pivotTable" Target="../pivotTables/pivotTable3.xml"/><Relationship Id="rId21" Type="http://schemas.openxmlformats.org/officeDocument/2006/relationships/pivotTable" Target="../pivotTables/pivotTable21.xml"/><Relationship Id="rId7" Type="http://schemas.openxmlformats.org/officeDocument/2006/relationships/pivotTable" Target="../pivotTables/pivotTable7.xml"/><Relationship Id="rId12" Type="http://schemas.openxmlformats.org/officeDocument/2006/relationships/pivotTable" Target="../pivotTables/pivotTable12.xml"/><Relationship Id="rId17" Type="http://schemas.openxmlformats.org/officeDocument/2006/relationships/pivotTable" Target="../pivotTables/pivotTable17.xml"/><Relationship Id="rId25" Type="http://schemas.microsoft.com/office/2007/relationships/slicer" Target="../slicers/slicer1.xml"/><Relationship Id="rId2" Type="http://schemas.openxmlformats.org/officeDocument/2006/relationships/pivotTable" Target="../pivotTables/pivotTable2.xml"/><Relationship Id="rId16" Type="http://schemas.openxmlformats.org/officeDocument/2006/relationships/pivotTable" Target="../pivotTables/pivotTable16.xml"/><Relationship Id="rId20" Type="http://schemas.openxmlformats.org/officeDocument/2006/relationships/pivotTable" Target="../pivotTables/pivotTable20.xml"/><Relationship Id="rId1" Type="http://schemas.openxmlformats.org/officeDocument/2006/relationships/pivotTable" Target="../pivotTables/pivotTable1.xml"/><Relationship Id="rId6" Type="http://schemas.openxmlformats.org/officeDocument/2006/relationships/pivotTable" Target="../pivotTables/pivotTable6.xml"/><Relationship Id="rId11" Type="http://schemas.openxmlformats.org/officeDocument/2006/relationships/pivotTable" Target="../pivotTables/pivotTable11.xml"/><Relationship Id="rId24" Type="http://schemas.openxmlformats.org/officeDocument/2006/relationships/drawing" Target="../drawings/drawing3.xml"/><Relationship Id="rId5" Type="http://schemas.openxmlformats.org/officeDocument/2006/relationships/pivotTable" Target="../pivotTables/pivotTable5.xml"/><Relationship Id="rId15" Type="http://schemas.openxmlformats.org/officeDocument/2006/relationships/pivotTable" Target="../pivotTables/pivotTable15.xml"/><Relationship Id="rId23" Type="http://schemas.openxmlformats.org/officeDocument/2006/relationships/pivotTable" Target="../pivotTables/pivotTable23.xml"/><Relationship Id="rId10" Type="http://schemas.openxmlformats.org/officeDocument/2006/relationships/pivotTable" Target="../pivotTables/pivotTable10.xml"/><Relationship Id="rId19" Type="http://schemas.openxmlformats.org/officeDocument/2006/relationships/pivotTable" Target="../pivotTables/pivotTable19.xml"/><Relationship Id="rId4" Type="http://schemas.openxmlformats.org/officeDocument/2006/relationships/pivotTable" Target="../pivotTables/pivotTable4.xml"/><Relationship Id="rId9" Type="http://schemas.openxmlformats.org/officeDocument/2006/relationships/pivotTable" Target="../pivotTables/pivotTable9.xml"/><Relationship Id="rId14" Type="http://schemas.openxmlformats.org/officeDocument/2006/relationships/pivotTable" Target="../pivotTables/pivotTable14.xml"/><Relationship Id="rId22" Type="http://schemas.openxmlformats.org/officeDocument/2006/relationships/pivotTable" Target="../pivotTables/pivotTable2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2DAFC5-0887-40A6-B41F-CFC7B5D2D4B0}">
  <sheetPr>
    <tabColor theme="0"/>
  </sheetPr>
  <dimension ref="A1:G27"/>
  <sheetViews>
    <sheetView showGridLines="0" tabSelected="1" zoomScale="85" zoomScaleNormal="85" workbookViewId="0">
      <selection activeCell="B7" sqref="B7"/>
    </sheetView>
  </sheetViews>
  <sheetFormatPr defaultColWidth="8.76953125" defaultRowHeight="14.75" x14ac:dyDescent="0.75"/>
  <cols>
    <col min="1" max="1" width="5.76953125" style="20" customWidth="1"/>
    <col min="2" max="2" width="95.31640625" customWidth="1"/>
    <col min="3" max="3" width="17.1328125" bestFit="1" customWidth="1"/>
    <col min="4" max="4" width="73.6796875" customWidth="1"/>
  </cols>
  <sheetData>
    <row r="1" spans="1:7" s="24" customFormat="1" ht="96.75" customHeight="1" x14ac:dyDescent="0.75">
      <c r="A1" s="29"/>
    </row>
    <row r="2" spans="1:7" s="24" customFormat="1" ht="19" x14ac:dyDescent="0.95">
      <c r="A2" s="72" t="s">
        <v>0</v>
      </c>
    </row>
    <row r="3" spans="1:7" s="27" customFormat="1" ht="19" x14ac:dyDescent="0.95">
      <c r="A3" s="73" t="s">
        <v>1</v>
      </c>
    </row>
    <row r="4" spans="1:7" s="28" customFormat="1" x14ac:dyDescent="0.75">
      <c r="A4" s="74" t="s">
        <v>2</v>
      </c>
    </row>
    <row r="5" spans="1:7" s="49" customFormat="1" ht="15.5" thickBot="1" x14ac:dyDescent="0.9"/>
    <row r="6" spans="1:7" ht="172.1" customHeight="1" x14ac:dyDescent="0.75">
      <c r="A6"/>
      <c r="B6" s="75" t="s">
        <v>3</v>
      </c>
      <c r="G6" s="23"/>
    </row>
    <row r="7" spans="1:7" s="23" customFormat="1" ht="20" customHeight="1" thickBot="1" x14ac:dyDescent="0.9">
      <c r="A7" s="22"/>
      <c r="B7" s="64" t="s">
        <v>4</v>
      </c>
      <c r="F7" s="62"/>
    </row>
    <row r="8" spans="1:7" s="23" customFormat="1" ht="20" customHeight="1" thickBot="1" x14ac:dyDescent="0.9">
      <c r="A8" s="22"/>
      <c r="B8" s="76"/>
      <c r="F8" s="62"/>
    </row>
    <row r="9" spans="1:7" ht="16" x14ac:dyDescent="0.75">
      <c r="B9" s="65" t="s">
        <v>5</v>
      </c>
    </row>
    <row r="10" spans="1:7" x14ac:dyDescent="0.75">
      <c r="B10" s="66" t="s">
        <v>6</v>
      </c>
    </row>
    <row r="11" spans="1:7" ht="44.25" x14ac:dyDescent="0.75">
      <c r="B11" s="66" t="s">
        <v>7</v>
      </c>
    </row>
    <row r="12" spans="1:7" ht="29.5" x14ac:dyDescent="0.75">
      <c r="B12" s="66" t="s">
        <v>8</v>
      </c>
    </row>
    <row r="13" spans="1:7" ht="59" x14ac:dyDescent="0.75">
      <c r="B13" s="66" t="s">
        <v>9</v>
      </c>
    </row>
    <row r="14" spans="1:7" ht="59" x14ac:dyDescent="0.75">
      <c r="B14" s="66" t="s">
        <v>10</v>
      </c>
    </row>
    <row r="15" spans="1:7" ht="73.75" x14ac:dyDescent="0.75">
      <c r="B15" s="66" t="s">
        <v>11</v>
      </c>
    </row>
    <row r="16" spans="1:7" s="23" customFormat="1" ht="73.75" x14ac:dyDescent="0.75">
      <c r="A16" s="22"/>
      <c r="B16" s="66" t="s">
        <v>12</v>
      </c>
    </row>
    <row r="17" spans="2:4" ht="16" x14ac:dyDescent="0.75">
      <c r="B17" s="67" t="s">
        <v>13</v>
      </c>
    </row>
    <row r="18" spans="2:4" x14ac:dyDescent="0.75">
      <c r="B18" s="66" t="s">
        <v>14</v>
      </c>
    </row>
    <row r="19" spans="2:4" ht="29.5" x14ac:dyDescent="0.75">
      <c r="B19" s="66" t="s">
        <v>15</v>
      </c>
    </row>
    <row r="20" spans="2:4" ht="59" x14ac:dyDescent="0.75">
      <c r="B20" s="66" t="s">
        <v>16</v>
      </c>
    </row>
    <row r="21" spans="2:4" ht="29.5" x14ac:dyDescent="0.75">
      <c r="B21" s="66" t="s">
        <v>17</v>
      </c>
    </row>
    <row r="22" spans="2:4" ht="45" thickBot="1" x14ac:dyDescent="0.9">
      <c r="B22" s="68" t="s">
        <v>18</v>
      </c>
    </row>
    <row r="24" spans="2:4" ht="16" x14ac:dyDescent="0.75">
      <c r="B24" s="67" t="s">
        <v>19</v>
      </c>
      <c r="C24" s="67" t="s">
        <v>20</v>
      </c>
      <c r="D24" s="67" t="s">
        <v>21</v>
      </c>
    </row>
    <row r="25" spans="2:4" ht="32" x14ac:dyDescent="0.75">
      <c r="B25" s="69" t="s">
        <v>22</v>
      </c>
      <c r="C25" s="70" t="s">
        <v>23</v>
      </c>
      <c r="D25" s="71" t="s">
        <v>24</v>
      </c>
    </row>
    <row r="26" spans="2:4" ht="48" x14ac:dyDescent="0.75">
      <c r="B26" s="69" t="s">
        <v>25</v>
      </c>
      <c r="C26" s="70" t="s">
        <v>23</v>
      </c>
      <c r="D26" s="71" t="s">
        <v>26</v>
      </c>
    </row>
    <row r="27" spans="2:4" ht="32" x14ac:dyDescent="0.75">
      <c r="B27" s="69" t="s">
        <v>27</v>
      </c>
      <c r="C27" s="70" t="s">
        <v>23</v>
      </c>
      <c r="D27" s="71" t="s">
        <v>28</v>
      </c>
    </row>
  </sheetData>
  <hyperlinks>
    <hyperlink ref="B7" r:id="rId1" xr:uid="{0DF876C3-FA38-FB45-A37F-BE3B1AC63FEF}"/>
    <hyperlink ref="C25" location="'Introducir datos aquí'!A1" display="Ir al inicio de la hoja" xr:uid="{E870071C-41D2-2847-B934-B0E727637C0E}"/>
    <hyperlink ref="C26" location="'Análisis de cartera'!A1" display="Ir al inicio de la hoja" xr:uid="{EA163C94-7111-A147-8AE2-D556490FDE08}"/>
    <hyperlink ref="C27" location="Configuración!A1" display="Ir al inicio de la hoja" xr:uid="{85FB237A-2589-0B42-8801-B07B2129A659}"/>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0" tint="-0.249977111117893"/>
  </sheetPr>
  <dimension ref="A1:CI503"/>
  <sheetViews>
    <sheetView topLeftCell="N2" workbookViewId="0">
      <selection activeCell="P4" sqref="P4:P503"/>
    </sheetView>
  </sheetViews>
  <sheetFormatPr defaultColWidth="8.76953125" defaultRowHeight="14.75" x14ac:dyDescent="0.75"/>
  <cols>
    <col min="1" max="1" width="12.31640625" bestFit="1" customWidth="1"/>
    <col min="2" max="2" width="10.31640625" bestFit="1" customWidth="1"/>
    <col min="3" max="3" width="28.31640625" style="12" bestFit="1" customWidth="1"/>
    <col min="4" max="4" width="27.6796875" bestFit="1" customWidth="1"/>
    <col min="5" max="5" width="22.31640625" bestFit="1" customWidth="1"/>
    <col min="6" max="6" width="31" style="12" bestFit="1" customWidth="1"/>
    <col min="7" max="7" width="24.6796875" style="12" bestFit="1" customWidth="1"/>
    <col min="8" max="8" width="27" bestFit="1" customWidth="1"/>
    <col min="9" max="9" width="26.6796875" bestFit="1" customWidth="1"/>
    <col min="10" max="11" width="26.6796875" style="8" customWidth="1"/>
    <col min="12" max="12" width="14.31640625" bestFit="1" customWidth="1"/>
    <col min="13" max="13" width="12.1328125" style="8" bestFit="1" customWidth="1"/>
    <col min="14" max="14" width="27.6796875" style="8" bestFit="1" customWidth="1"/>
    <col min="15" max="15" width="37.31640625" bestFit="1" customWidth="1"/>
    <col min="16" max="16" width="27.6796875" customWidth="1"/>
    <col min="17" max="17" width="15.31640625" bestFit="1" customWidth="1"/>
    <col min="18" max="18" width="20.76953125" bestFit="1" customWidth="1"/>
    <col min="19" max="19" width="57.76953125" bestFit="1" customWidth="1"/>
    <col min="20" max="27" width="19.76953125" customWidth="1"/>
    <col min="28" max="69" width="19.76953125" hidden="1" customWidth="1"/>
    <col min="70" max="70" width="19.76953125" customWidth="1"/>
    <col min="73" max="73" width="10.1328125" bestFit="1" customWidth="1"/>
    <col min="74" max="74" width="18.31640625" bestFit="1" customWidth="1"/>
    <col min="75" max="75" width="27.76953125" bestFit="1" customWidth="1"/>
    <col min="76" max="76" width="20" bestFit="1" customWidth="1"/>
    <col min="77" max="77" width="15.31640625" bestFit="1" customWidth="1"/>
    <col min="78" max="79" width="24.31640625" bestFit="1" customWidth="1"/>
    <col min="80" max="82" width="14.31640625" bestFit="1" customWidth="1"/>
    <col min="83" max="83" width="13.31640625" bestFit="1" customWidth="1"/>
    <col min="84" max="84" width="17.1328125" bestFit="1" customWidth="1"/>
    <col min="85" max="85" width="28.6796875" bestFit="1" customWidth="1"/>
    <col min="86" max="86" width="31.31640625" bestFit="1" customWidth="1"/>
    <col min="87" max="87" width="23.76953125" bestFit="1" customWidth="1"/>
  </cols>
  <sheetData>
    <row r="1" spans="1:87" s="24" customFormat="1" ht="95.25" customHeight="1" x14ac:dyDescent="0.75">
      <c r="C1" s="30"/>
      <c r="F1" s="30"/>
      <c r="G1" s="30"/>
      <c r="J1" s="31"/>
      <c r="K1" s="31"/>
      <c r="M1" s="31"/>
      <c r="N1" s="31"/>
    </row>
    <row r="2" spans="1:87" s="21" customFormat="1" ht="134.75" x14ac:dyDescent="0.75">
      <c r="A2" s="77" t="s">
        <v>29</v>
      </c>
      <c r="B2" s="77" t="s">
        <v>30</v>
      </c>
      <c r="C2" s="78" t="s">
        <v>31</v>
      </c>
      <c r="D2" s="77" t="s">
        <v>32</v>
      </c>
      <c r="E2" s="77" t="s">
        <v>33</v>
      </c>
      <c r="F2" s="78" t="s">
        <v>34</v>
      </c>
      <c r="G2" s="79" t="s">
        <v>35</v>
      </c>
      <c r="H2" s="78" t="s">
        <v>36</v>
      </c>
      <c r="I2" s="78" t="s">
        <v>36</v>
      </c>
      <c r="J2" s="78" t="s">
        <v>37</v>
      </c>
      <c r="K2" s="79" t="s">
        <v>35</v>
      </c>
      <c r="L2" s="79" t="s">
        <v>35</v>
      </c>
      <c r="M2" s="78" t="s">
        <v>38</v>
      </c>
      <c r="N2" s="79" t="s">
        <v>35</v>
      </c>
      <c r="O2" s="79" t="s">
        <v>35</v>
      </c>
      <c r="P2" s="78" t="s">
        <v>39</v>
      </c>
      <c r="Q2" s="79" t="s">
        <v>35</v>
      </c>
      <c r="R2" s="79" t="s">
        <v>35</v>
      </c>
      <c r="S2" s="78" t="s">
        <v>40</v>
      </c>
      <c r="T2" s="78" t="s">
        <v>41</v>
      </c>
      <c r="U2" s="78" t="s">
        <v>41</v>
      </c>
      <c r="V2" s="78" t="s">
        <v>41</v>
      </c>
      <c r="W2" s="78" t="s">
        <v>41</v>
      </c>
      <c r="X2" s="78" t="s">
        <v>41</v>
      </c>
      <c r="Y2" s="78" t="s">
        <v>41</v>
      </c>
      <c r="Z2" s="78" t="s">
        <v>41</v>
      </c>
      <c r="AA2" s="78" t="s">
        <v>42</v>
      </c>
      <c r="AB2" s="80"/>
      <c r="AC2" s="80"/>
      <c r="AD2" s="80"/>
      <c r="AE2" s="80"/>
      <c r="AF2" s="80"/>
      <c r="AG2" s="80"/>
      <c r="AH2" s="80"/>
      <c r="AI2" s="80"/>
      <c r="AJ2" s="80"/>
      <c r="AK2" s="80"/>
      <c r="AL2" s="80"/>
      <c r="AM2" s="80"/>
      <c r="AN2" s="80"/>
      <c r="AO2" s="80"/>
      <c r="AP2" s="80"/>
      <c r="AQ2" s="80"/>
      <c r="AR2" s="80"/>
      <c r="AS2" s="80"/>
      <c r="AT2" s="80"/>
      <c r="AU2" s="80"/>
      <c r="AV2" s="80"/>
      <c r="AW2" s="80"/>
      <c r="AX2" s="80"/>
      <c r="AY2" s="80"/>
      <c r="AZ2" s="80"/>
      <c r="BA2" s="80"/>
      <c r="BB2" s="80"/>
      <c r="BC2" s="80"/>
      <c r="BD2" s="80"/>
      <c r="BE2" s="80"/>
      <c r="BF2" s="80"/>
      <c r="BG2" s="80"/>
      <c r="BH2" s="80"/>
      <c r="BI2" s="80"/>
      <c r="BJ2" s="80"/>
      <c r="BK2" s="80"/>
      <c r="BL2" s="80"/>
      <c r="BM2" s="80"/>
      <c r="BN2" s="80"/>
      <c r="BO2" s="80"/>
      <c r="BP2" s="80"/>
      <c r="BQ2" s="80"/>
      <c r="BR2" s="79" t="s">
        <v>35</v>
      </c>
      <c r="BS2" s="79" t="s">
        <v>35</v>
      </c>
      <c r="BT2" s="78" t="s">
        <v>43</v>
      </c>
      <c r="BU2" s="78" t="s">
        <v>44</v>
      </c>
      <c r="BV2" s="78" t="s">
        <v>45</v>
      </c>
      <c r="BW2" s="78" t="s">
        <v>46</v>
      </c>
      <c r="BX2" s="78" t="s">
        <v>47</v>
      </c>
      <c r="BY2" s="79" t="s">
        <v>35</v>
      </c>
      <c r="BZ2" s="78" t="s">
        <v>48</v>
      </c>
      <c r="CA2" s="78" t="s">
        <v>48</v>
      </c>
      <c r="CB2" s="79" t="s">
        <v>35</v>
      </c>
      <c r="CC2" s="78" t="s">
        <v>49</v>
      </c>
      <c r="CD2" s="78" t="s">
        <v>50</v>
      </c>
      <c r="CE2" s="78" t="s">
        <v>51</v>
      </c>
      <c r="CF2" s="79" t="s">
        <v>35</v>
      </c>
      <c r="CG2" s="79" t="s">
        <v>35</v>
      </c>
      <c r="CH2" s="79" t="s">
        <v>35</v>
      </c>
      <c r="CI2" s="78" t="s">
        <v>52</v>
      </c>
    </row>
    <row r="3" spans="1:87" x14ac:dyDescent="0.75">
      <c r="A3" s="81" t="s">
        <v>53</v>
      </c>
      <c r="B3" s="81" t="s">
        <v>54</v>
      </c>
      <c r="C3" s="81" t="s">
        <v>55</v>
      </c>
      <c r="D3" s="81" t="s">
        <v>56</v>
      </c>
      <c r="E3" s="81" t="s">
        <v>57</v>
      </c>
      <c r="F3" s="81" t="s">
        <v>58</v>
      </c>
      <c r="G3" s="81" t="s">
        <v>59</v>
      </c>
      <c r="H3" s="81" t="s">
        <v>60</v>
      </c>
      <c r="I3" s="81" t="s">
        <v>61</v>
      </c>
      <c r="J3" s="81" t="s">
        <v>62</v>
      </c>
      <c r="K3" s="81" t="s">
        <v>63</v>
      </c>
      <c r="L3" s="81" t="s">
        <v>64</v>
      </c>
      <c r="M3" s="82" t="s">
        <v>65</v>
      </c>
      <c r="N3" s="81" t="s">
        <v>66</v>
      </c>
      <c r="O3" s="81" t="s">
        <v>67</v>
      </c>
      <c r="P3" s="81" t="s">
        <v>68</v>
      </c>
      <c r="Q3" s="81" t="s">
        <v>69</v>
      </c>
      <c r="R3" s="81" t="s">
        <v>70</v>
      </c>
      <c r="S3" s="81" t="s">
        <v>71</v>
      </c>
      <c r="T3" s="81" t="s">
        <v>72</v>
      </c>
      <c r="U3" s="81" t="s">
        <v>73</v>
      </c>
      <c r="V3" s="81" t="s">
        <v>74</v>
      </c>
      <c r="W3" s="81" t="s">
        <v>75</v>
      </c>
      <c r="X3" s="81" t="s">
        <v>76</v>
      </c>
      <c r="Y3" s="81" t="s">
        <v>77</v>
      </c>
      <c r="Z3" s="81" t="s">
        <v>78</v>
      </c>
      <c r="AA3" s="81" t="s">
        <v>79</v>
      </c>
      <c r="AB3" s="81" t="s">
        <v>80</v>
      </c>
      <c r="AC3" s="81" t="s">
        <v>80</v>
      </c>
      <c r="AD3" s="81" t="s">
        <v>80</v>
      </c>
      <c r="AE3" s="81" t="s">
        <v>80</v>
      </c>
      <c r="AF3" s="81" t="s">
        <v>80</v>
      </c>
      <c r="AG3" s="81" t="s">
        <v>80</v>
      </c>
      <c r="AH3" s="81" t="s">
        <v>80</v>
      </c>
      <c r="AI3" s="81" t="s">
        <v>80</v>
      </c>
      <c r="AJ3" s="81" t="s">
        <v>80</v>
      </c>
      <c r="AK3" s="81" t="s">
        <v>80</v>
      </c>
      <c r="AL3" s="81" t="s">
        <v>80</v>
      </c>
      <c r="AM3" s="81" t="s">
        <v>80</v>
      </c>
      <c r="AN3" s="81" t="s">
        <v>80</v>
      </c>
      <c r="AO3" s="81" t="s">
        <v>80</v>
      </c>
      <c r="AP3" s="81" t="s">
        <v>80</v>
      </c>
      <c r="AQ3" s="81" t="s">
        <v>80</v>
      </c>
      <c r="AR3" s="81" t="s">
        <v>80</v>
      </c>
      <c r="AS3" s="81" t="s">
        <v>80</v>
      </c>
      <c r="AT3" s="81" t="s">
        <v>80</v>
      </c>
      <c r="AU3" s="81" t="s">
        <v>80</v>
      </c>
      <c r="AV3" s="81" t="s">
        <v>80</v>
      </c>
      <c r="AW3" s="81" t="s">
        <v>80</v>
      </c>
      <c r="AX3" s="81" t="s">
        <v>80</v>
      </c>
      <c r="AY3" s="81" t="s">
        <v>80</v>
      </c>
      <c r="AZ3" s="81" t="s">
        <v>80</v>
      </c>
      <c r="BA3" s="81" t="s">
        <v>80</v>
      </c>
      <c r="BB3" s="81" t="s">
        <v>80</v>
      </c>
      <c r="BC3" s="81" t="s">
        <v>80</v>
      </c>
      <c r="BD3" s="81" t="s">
        <v>80</v>
      </c>
      <c r="BE3" s="81" t="s">
        <v>80</v>
      </c>
      <c r="BF3" s="81" t="s">
        <v>80</v>
      </c>
      <c r="BG3" s="81" t="s">
        <v>80</v>
      </c>
      <c r="BH3" s="81" t="s">
        <v>80</v>
      </c>
      <c r="BI3" s="81" t="s">
        <v>80</v>
      </c>
      <c r="BJ3" s="81" t="s">
        <v>80</v>
      </c>
      <c r="BK3" s="81" t="s">
        <v>80</v>
      </c>
      <c r="BL3" s="81" t="s">
        <v>80</v>
      </c>
      <c r="BM3" s="81" t="s">
        <v>80</v>
      </c>
      <c r="BN3" s="81" t="s">
        <v>80</v>
      </c>
      <c r="BO3" s="81" t="s">
        <v>80</v>
      </c>
      <c r="BP3" s="81" t="s">
        <v>80</v>
      </c>
      <c r="BQ3" s="81" t="s">
        <v>80</v>
      </c>
      <c r="BR3" s="81" t="s">
        <v>81</v>
      </c>
      <c r="BS3" s="81" t="s">
        <v>82</v>
      </c>
      <c r="BT3" s="81" t="s">
        <v>83</v>
      </c>
      <c r="BU3" s="81" t="s">
        <v>84</v>
      </c>
      <c r="BV3" s="81" t="s">
        <v>85</v>
      </c>
      <c r="BW3" s="82" t="s">
        <v>86</v>
      </c>
      <c r="BX3" s="83" t="s">
        <v>87</v>
      </c>
      <c r="BY3" s="83" t="s">
        <v>88</v>
      </c>
      <c r="BZ3" s="84" t="s">
        <v>89</v>
      </c>
      <c r="CA3" s="84" t="s">
        <v>90</v>
      </c>
      <c r="CB3" s="84" t="s">
        <v>91</v>
      </c>
      <c r="CC3" s="84" t="s">
        <v>92</v>
      </c>
      <c r="CD3" s="84" t="s">
        <v>93</v>
      </c>
      <c r="CE3" s="84" t="s">
        <v>94</v>
      </c>
      <c r="CF3" s="84" t="s">
        <v>95</v>
      </c>
      <c r="CG3" s="85" t="s">
        <v>96</v>
      </c>
      <c r="CH3" s="84" t="s">
        <v>97</v>
      </c>
      <c r="CI3" s="84" t="s">
        <v>98</v>
      </c>
    </row>
    <row r="4" spans="1:87" x14ac:dyDescent="0.75">
      <c r="A4" s="1">
        <v>11111</v>
      </c>
      <c r="B4" s="1" t="s">
        <v>99</v>
      </c>
      <c r="C4" s="13">
        <v>0.2</v>
      </c>
      <c r="D4" s="1" t="s">
        <v>100</v>
      </c>
      <c r="E4" s="1" t="s">
        <v>101</v>
      </c>
      <c r="F4" s="13"/>
      <c r="G4" s="13" t="str">
        <f>IF(OR(C4&gt;=51%, AND(C4&gt;=20%, D4="Si", E4="No"), AND(C4&gt;=20%, D4="Si", E4="Si", F4&gt;=30%)), "Si", "No")</f>
        <v>Si</v>
      </c>
      <c r="H4" s="1" t="s">
        <v>102</v>
      </c>
      <c r="I4" s="2" t="s">
        <v>102</v>
      </c>
      <c r="J4" s="3">
        <v>45658</v>
      </c>
      <c r="K4" s="1">
        <f ca="1">IF(J4=0,"",ROUNDDOWN(((TODAY()-J4)/365),0))</f>
        <v>1</v>
      </c>
      <c r="L4" s="1" t="str">
        <f ca="1">IF(ISBLANK(J4),"",IF(DATEDIF(J4,TODAY(),"Y")&lt;1,"&lt;12 meses",
IF(DATEDIF(J4,TODAY(),"Y")&lt;3,"1-3 años",IF(DATEDIF(J4,TODAY(),"Y")&lt;5,"3-5 años",IF(DATEDIF(J4,TODAY(),"Y")&lt;10,"5-10 años",IF(DATEDIF(J4,TODAY(),"Y")&lt;20,"10-20 años","&gt;20 años"))))))</f>
        <v>1-3 años</v>
      </c>
      <c r="M4" s="3">
        <v>45658</v>
      </c>
      <c r="N4" s="1">
        <f ca="1">IF(M4=0,"",ROUNDDOWN(((TODAY()-M4)/365),0))</f>
        <v>1</v>
      </c>
      <c r="O4" s="1" t="str">
        <f ca="1">IF(ISBLANK(M4),"",IF(DATEDIF(M4,TODAY(),"Y")&lt;1,"&lt;12 12 meses",
IF(DATEDIF(M4,TODAY(),"Y")&lt;3,"1-3 años",IF(DATEDIF(M4,TODAY(),"Y")&lt;5,"3-5 años",IF(DATEDIF(M4,TODAY(),"Y")&lt;10,"5-10 años",IF(DATEDIF(M4,TODAY(),"Y")&lt;20,"10-20 años","&gt;20 años"))))))</f>
        <v>1-3 años</v>
      </c>
      <c r="P4" s="3">
        <v>36526</v>
      </c>
      <c r="Q4" s="1">
        <f ca="1">IF(P4=0,"",ROUNDDOWN(((TODAY()-P4)/365),0))</f>
        <v>26</v>
      </c>
      <c r="R4" s="1" t="str">
        <f ca="1">IF(Q4="","",IF(Q4&lt;18,"&lt;18",IF(Q4&lt;=24,"18-24",IF(Q4&lt;=34,"25-34",IF(Q4&lt;=44,"35-44",IF(Q4&lt;=54,"45-54",IF(Q4&lt;=64,"55-64","64+")))))))</f>
        <v>25-34</v>
      </c>
      <c r="S4" s="1" t="s">
        <v>103</v>
      </c>
      <c r="T4" s="1"/>
      <c r="U4" s="1">
        <v>1</v>
      </c>
      <c r="V4" s="1">
        <v>1</v>
      </c>
      <c r="W4" s="1">
        <v>1</v>
      </c>
      <c r="X4" s="1">
        <v>1</v>
      </c>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f t="shared" ref="BR4:BR67" si="0">SUM(T4:BQ4)</f>
        <v>4</v>
      </c>
      <c r="BS4" s="1" t="str">
        <f>IF(T4=1,"Préstamo","Sin préstamo")</f>
        <v>Sin préstamo</v>
      </c>
      <c r="BT4" s="1" t="s">
        <v>104</v>
      </c>
      <c r="BU4" s="1" t="s">
        <v>105</v>
      </c>
      <c r="BV4" s="1" t="s">
        <v>106</v>
      </c>
      <c r="BW4" s="3" t="s">
        <v>101</v>
      </c>
      <c r="BX4" s="4" t="str">
        <f ca="1">IF(T4=1,RANDBETWEEN(0,5000000),"")</f>
        <v/>
      </c>
      <c r="BY4" s="5" t="str">
        <f ca="1">IF(OR(BX4="",ISBLANK(BX4)),"",IF(BX4&gt;5000000,"&gt;5 mil",
IF(BX4&lt;=50000,"&lt;=50k",
IF(AND(BX4&gt;50000,BX4&lt;=100000),"50k-100k",
IF(AND(BX4&gt;100000,BX4&lt;=250000),"100k-250k",
IF(AND(BX4&gt;250000,BX4&lt;=750000),"250k-750k",
IF(AND(BX4&gt;750000,BX4&lt;=5000000),"750k-5 mil","Desconocido")))))))</f>
        <v/>
      </c>
      <c r="BZ4" s="2">
        <f ca="1">RANDBETWEEN(0,2000000)</f>
        <v>863938</v>
      </c>
      <c r="CA4" s="2"/>
      <c r="CB4" s="2">
        <f ca="1">BZ4+CA4</f>
        <v>863938</v>
      </c>
      <c r="CC4" s="2"/>
      <c r="CD4" s="2"/>
      <c r="CE4" s="2" t="str">
        <f ca="1">IF(T4=1,RANDBETWEEN(1,10),"")</f>
        <v/>
      </c>
      <c r="CF4" s="2" t="str">
        <f ca="1">IF(OR(BX4="", ISBLANK(BX4)), "", BX4/CE4)</f>
        <v/>
      </c>
      <c r="CG4" s="6" t="str">
        <f ca="1">IF(OR(ISBLANK(BX4), BX4=""), "",
   IF(OR(ISBLANK(CB4), CB4=0), "no deposits", BX4/CB4))</f>
        <v/>
      </c>
      <c r="CH4" s="2" t="str">
        <f t="shared" ref="CH4:CH68" ca="1" si="1">IF(CG4="","",IF(ISERROR(CG4),"no deposits",IF(CG4&lt;100%,"1x",IF(CG4&lt;500%,"1-5x",IF(CG4&lt;1000%,"5-10x",IF(CG4&lt;2000%,"10-20x",IF(CG4&lt;5000%,"20-50x",IF(CG4&lt;10000%,"50-100x",IF(CG4&lt;50000%,"100-500x","&gt;500x")))))))))</f>
        <v/>
      </c>
      <c r="CI4" s="2" t="s">
        <v>102</v>
      </c>
    </row>
    <row r="5" spans="1:87" x14ac:dyDescent="0.75">
      <c r="A5">
        <v>11112</v>
      </c>
      <c r="B5" t="s">
        <v>99</v>
      </c>
      <c r="C5" s="12">
        <v>1</v>
      </c>
      <c r="D5" t="s">
        <v>101</v>
      </c>
      <c r="E5" t="s">
        <v>101</v>
      </c>
      <c r="G5" s="12" t="str">
        <f t="shared" ref="G5:G68" si="2">IF(OR(C5&gt;=51%, AND(C5&gt;=20%, D5="Si", E5="No"), AND(C5&gt;=20%, D5="Si", E5="Si", F5&gt;=30%)), "Si", "No")</f>
        <v>Si</v>
      </c>
      <c r="H5" t="s">
        <v>107</v>
      </c>
      <c r="I5" s="7" t="s">
        <v>108</v>
      </c>
      <c r="J5" s="8">
        <v>45473</v>
      </c>
      <c r="K5">
        <f t="shared" ref="K5:K68" ca="1" si="3">IF(J5=0,"",ROUNDDOWN(((TODAY()-J5)/365),0))</f>
        <v>2</v>
      </c>
      <c r="L5" t="str">
        <f t="shared" ref="L5:L68" ca="1" si="4">IF(ISBLANK(J5),"",IF(DATEDIF(J5,TODAY(),"Y")&lt;1,"&lt;12 meses",
IF(DATEDIF(J5,TODAY(),"Y")&lt;3,"1-3 años",IF(DATEDIF(J5,TODAY(),"Y")&lt;5,"3-5 años",IF(DATEDIF(J5,TODAY(),"Y")&lt;10,"5-10 años",IF(DATEDIF(J5,TODAY(),"Y")&lt;20,"10-20 años","&gt;20 años"))))))</f>
        <v>1-3 años</v>
      </c>
      <c r="M5" s="8">
        <v>45473</v>
      </c>
      <c r="N5">
        <f ca="1">IF(M5=0,"",ROUNDDOWN(((TODAY()-M5)/365),0))</f>
        <v>2</v>
      </c>
      <c r="O5" t="str">
        <f t="shared" ref="O5:O68" ca="1" si="5">IF(ISBLANK(M5),"",IF(DATEDIF(M5,TODAY(),"Y")&lt;1,"&lt;12 12 meses",
IF(DATEDIF(M5,TODAY(),"Y")&lt;3,"1-3 años",IF(DATEDIF(M5,TODAY(),"Y")&lt;5,"3-5 años",IF(DATEDIF(M5,TODAY(),"Y")&lt;10,"5-10 años",IF(DATEDIF(M5,TODAY(),"Y")&lt;20,"10-20 años","&gt;20 años"))))))</f>
        <v>1-3 años</v>
      </c>
      <c r="P5" s="8">
        <v>34700</v>
      </c>
      <c r="Q5">
        <f t="shared" ref="Q5:Q68" ca="1" si="6">ROUNDDOWN(((TODAY()-P5)/365),0)</f>
        <v>31</v>
      </c>
      <c r="R5" t="str">
        <f t="shared" ref="R5:R68" ca="1" si="7">IF(Q5="","",IF(Q5&lt;18,"&lt;18",IF(Q5&lt;=24,"18-24",IF(Q5&lt;=34,"25-34",IF(Q5&lt;=44,"35-44",IF(Q5&lt;=54,"45-54",IF(Q5&lt;=64,"55-64","64+")))))))</f>
        <v>25-34</v>
      </c>
      <c r="S5" t="s">
        <v>103</v>
      </c>
      <c r="T5">
        <v>1</v>
      </c>
      <c r="V5">
        <v>1</v>
      </c>
      <c r="X5">
        <v>1</v>
      </c>
      <c r="Z5">
        <v>1</v>
      </c>
      <c r="BR5">
        <f t="shared" si="0"/>
        <v>4</v>
      </c>
      <c r="BS5" t="str">
        <f t="shared" ref="BS5:BS68" si="8">IF(T5=1,"Préstamo","Sin préstamo")</f>
        <v>Préstamo</v>
      </c>
      <c r="BT5" t="s">
        <v>104</v>
      </c>
      <c r="BU5" t="s">
        <v>109</v>
      </c>
      <c r="BV5" t="s">
        <v>106</v>
      </c>
      <c r="BW5" s="8" t="s">
        <v>101</v>
      </c>
      <c r="BX5" s="9">
        <f ca="1">IF(T5=1,RANDBETWEEN(0,5000000),"")</f>
        <v>4607284</v>
      </c>
      <c r="BY5" s="10" t="str">
        <f t="shared" ref="BY5:BY68" ca="1" si="9">IF(OR(BX5="",ISBLANK(BX5)),"",IF(BX5&gt;5000000,"&gt;5 mil",
IF(BX5&lt;=50000,"&lt;=50k",
IF(AND(BX5&gt;50000,BX5&lt;=100000),"50k-100k",
IF(AND(BX5&gt;100000,BX5&lt;=250000),"100k-250k",
IF(AND(BX5&gt;250000,BX5&lt;=750000),"250k-750k",
IF(AND(BX5&gt;750000,BX5&lt;=5000000),"750k-5 mil","Desconocido")))))))</f>
        <v>750k-5 mil</v>
      </c>
      <c r="BZ5" s="7">
        <f t="shared" ref="BZ5:BZ68" ca="1" si="10">RANDBETWEEN(0,2000000)</f>
        <v>92451</v>
      </c>
      <c r="CA5" s="7"/>
      <c r="CB5" s="7">
        <f t="shared" ref="CB5:CB68" ca="1" si="11">BZ5+CA5</f>
        <v>92451</v>
      </c>
      <c r="CC5" s="7" t="s">
        <v>110</v>
      </c>
      <c r="CD5" s="7" t="s">
        <v>111</v>
      </c>
      <c r="CE5" s="7">
        <f t="shared" ref="CE5:CE68" ca="1" si="12">IF(T5=1,RANDBETWEEN(1,10),"")</f>
        <v>10</v>
      </c>
      <c r="CF5" s="7">
        <f ca="1">IF(OR(BX5="", ISBLANK(BX5)), "", BX5/CE5)</f>
        <v>460728.4</v>
      </c>
      <c r="CG5" s="11">
        <f t="shared" ref="CG5:CG68" ca="1" si="13">IF(OR(ISBLANK(BX5), BX5=""), "",
   IF(OR(ISBLANK(CB5), CB5=0), "no deposits", BX5/CB5))</f>
        <v>49.834874690376523</v>
      </c>
      <c r="CH5" s="7" t="str">
        <f t="shared" ca="1" si="1"/>
        <v>20-50x</v>
      </c>
      <c r="CI5" s="7" t="s">
        <v>112</v>
      </c>
    </row>
    <row r="6" spans="1:87" x14ac:dyDescent="0.75">
      <c r="A6" s="1">
        <v>11113</v>
      </c>
      <c r="B6" s="1" t="s">
        <v>113</v>
      </c>
      <c r="C6" s="13">
        <v>0</v>
      </c>
      <c r="D6" s="1" t="s">
        <v>100</v>
      </c>
      <c r="E6" s="1" t="s">
        <v>100</v>
      </c>
      <c r="F6" s="13">
        <v>0.15</v>
      </c>
      <c r="G6" s="13" t="str">
        <f t="shared" si="2"/>
        <v>No</v>
      </c>
      <c r="H6" s="1" t="s">
        <v>102</v>
      </c>
      <c r="I6" s="2" t="s">
        <v>102</v>
      </c>
      <c r="J6" s="3">
        <v>45292</v>
      </c>
      <c r="K6" s="1">
        <f t="shared" ca="1" si="3"/>
        <v>2</v>
      </c>
      <c r="L6" s="1" t="str">
        <f t="shared" ca="1" si="4"/>
        <v>1-3 años</v>
      </c>
      <c r="M6" s="3">
        <v>45292</v>
      </c>
      <c r="N6" s="1">
        <f t="shared" ref="N6:N69" ca="1" si="14">IF(M6=0,"",ROUNDDOWN(((TODAY()-M6)/365),0))</f>
        <v>2</v>
      </c>
      <c r="O6" s="1" t="str">
        <f t="shared" ca="1" si="5"/>
        <v>1-3 años</v>
      </c>
      <c r="P6" s="3">
        <v>32874</v>
      </c>
      <c r="Q6" s="1">
        <f t="shared" ca="1" si="6"/>
        <v>36</v>
      </c>
      <c r="R6" s="1" t="str">
        <f t="shared" ca="1" si="7"/>
        <v>35-44</v>
      </c>
      <c r="S6" s="1" t="s">
        <v>114</v>
      </c>
      <c r="T6" s="1"/>
      <c r="U6" s="1">
        <v>1</v>
      </c>
      <c r="V6" s="1"/>
      <c r="W6" s="1">
        <v>1</v>
      </c>
      <c r="X6" s="1"/>
      <c r="Y6" s="1">
        <v>1</v>
      </c>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f t="shared" si="0"/>
        <v>3</v>
      </c>
      <c r="BS6" s="1" t="str">
        <f t="shared" si="8"/>
        <v>Sin préstamo</v>
      </c>
      <c r="BT6" s="1" t="s">
        <v>104</v>
      </c>
      <c r="BU6" s="1" t="s">
        <v>109</v>
      </c>
      <c r="BV6" s="1" t="s">
        <v>106</v>
      </c>
      <c r="BW6" s="3" t="s">
        <v>101</v>
      </c>
      <c r="BX6" s="4" t="str">
        <f t="shared" ref="BX6:BX68" ca="1" si="15">IF(T6=1,RANDBETWEEN(0,5000000),"")</f>
        <v/>
      </c>
      <c r="BY6" s="5" t="str">
        <f t="shared" ca="1" si="9"/>
        <v/>
      </c>
      <c r="BZ6" s="2">
        <f t="shared" ca="1" si="10"/>
        <v>1844301</v>
      </c>
      <c r="CA6" s="2"/>
      <c r="CB6" s="2">
        <f t="shared" ca="1" si="11"/>
        <v>1844301</v>
      </c>
      <c r="CC6" s="2"/>
      <c r="CD6" s="2"/>
      <c r="CE6" s="2" t="str">
        <f t="shared" ca="1" si="12"/>
        <v/>
      </c>
      <c r="CF6" s="2" t="str">
        <f t="shared" ref="CF6:CF68" ca="1" si="16">IF(OR(BX6="", ISBLANK(BX6)), "", BX6/CE6)</f>
        <v/>
      </c>
      <c r="CG6" s="6" t="str">
        <f t="shared" ca="1" si="13"/>
        <v/>
      </c>
      <c r="CH6" s="2" t="str">
        <f t="shared" ca="1" si="1"/>
        <v/>
      </c>
      <c r="CI6" s="2" t="s">
        <v>102</v>
      </c>
    </row>
    <row r="7" spans="1:87" x14ac:dyDescent="0.75">
      <c r="A7">
        <v>11114</v>
      </c>
      <c r="B7" t="s">
        <v>115</v>
      </c>
      <c r="C7" s="12">
        <v>0.4</v>
      </c>
      <c r="D7" t="s">
        <v>101</v>
      </c>
      <c r="E7" t="s">
        <v>100</v>
      </c>
      <c r="F7" s="12">
        <v>0.5</v>
      </c>
      <c r="G7" s="12" t="str">
        <f t="shared" si="2"/>
        <v>No</v>
      </c>
      <c r="H7" t="s">
        <v>116</v>
      </c>
      <c r="I7" s="7" t="s">
        <v>117</v>
      </c>
      <c r="J7" s="8">
        <v>45107</v>
      </c>
      <c r="K7">
        <f t="shared" ca="1" si="3"/>
        <v>3</v>
      </c>
      <c r="L7" t="str">
        <f t="shared" ca="1" si="4"/>
        <v>3-5 años</v>
      </c>
      <c r="M7" s="8">
        <v>45107</v>
      </c>
      <c r="N7">
        <f t="shared" ca="1" si="14"/>
        <v>3</v>
      </c>
      <c r="O7" t="str">
        <f t="shared" ca="1" si="5"/>
        <v>3-5 años</v>
      </c>
      <c r="P7" s="8">
        <v>31048</v>
      </c>
      <c r="Q7">
        <f t="shared" ca="1" si="6"/>
        <v>41</v>
      </c>
      <c r="R7" t="str">
        <f t="shared" ca="1" si="7"/>
        <v>35-44</v>
      </c>
      <c r="S7" t="s">
        <v>118</v>
      </c>
      <c r="T7">
        <v>1</v>
      </c>
      <c r="V7">
        <v>1</v>
      </c>
      <c r="X7">
        <v>1</v>
      </c>
      <c r="Z7">
        <v>1</v>
      </c>
      <c r="BR7">
        <f t="shared" si="0"/>
        <v>4</v>
      </c>
      <c r="BS7" t="str">
        <f t="shared" si="8"/>
        <v>Préstamo</v>
      </c>
      <c r="BT7" t="s">
        <v>104</v>
      </c>
      <c r="BU7" t="s">
        <v>105</v>
      </c>
      <c r="BV7" t="s">
        <v>106</v>
      </c>
      <c r="BW7" s="8" t="s">
        <v>101</v>
      </c>
      <c r="BX7" s="9">
        <f t="shared" ca="1" si="15"/>
        <v>2881831</v>
      </c>
      <c r="BY7" s="10" t="str">
        <f t="shared" ca="1" si="9"/>
        <v>750k-5 mil</v>
      </c>
      <c r="BZ7" s="7">
        <f t="shared" ca="1" si="10"/>
        <v>1233001</v>
      </c>
      <c r="CA7" s="7"/>
      <c r="CB7" s="7">
        <f t="shared" ca="1" si="11"/>
        <v>1233001</v>
      </c>
      <c r="CC7" s="7" t="s">
        <v>119</v>
      </c>
      <c r="CD7" s="7" t="s">
        <v>111</v>
      </c>
      <c r="CE7" s="7">
        <f t="shared" ca="1" si="12"/>
        <v>4</v>
      </c>
      <c r="CF7" s="7">
        <f t="shared" ca="1" si="16"/>
        <v>720457.75</v>
      </c>
      <c r="CG7" s="11">
        <f t="shared" ca="1" si="13"/>
        <v>2.3372495237230142</v>
      </c>
      <c r="CH7" s="7" t="str">
        <f t="shared" ca="1" si="1"/>
        <v>1-5x</v>
      </c>
      <c r="CI7" s="7" t="s">
        <v>112</v>
      </c>
    </row>
    <row r="8" spans="1:87" x14ac:dyDescent="0.75">
      <c r="A8" s="1">
        <v>11115</v>
      </c>
      <c r="B8" s="1" t="s">
        <v>120</v>
      </c>
      <c r="C8" s="13">
        <v>0.15</v>
      </c>
      <c r="D8" s="1" t="s">
        <v>100</v>
      </c>
      <c r="E8" s="1" t="s">
        <v>101</v>
      </c>
      <c r="F8" s="13"/>
      <c r="G8" s="13" t="str">
        <f t="shared" si="2"/>
        <v>No</v>
      </c>
      <c r="H8" s="1" t="s">
        <v>102</v>
      </c>
      <c r="I8" s="2" t="s">
        <v>102</v>
      </c>
      <c r="J8" s="3">
        <v>44927</v>
      </c>
      <c r="K8" s="1">
        <f t="shared" ca="1" si="3"/>
        <v>3</v>
      </c>
      <c r="L8" s="1" t="str">
        <f t="shared" ca="1" si="4"/>
        <v>3-5 años</v>
      </c>
      <c r="M8" s="3">
        <v>44927</v>
      </c>
      <c r="N8" s="1">
        <f t="shared" ca="1" si="14"/>
        <v>3</v>
      </c>
      <c r="O8" s="1" t="str">
        <f t="shared" ca="1" si="5"/>
        <v>3-5 años</v>
      </c>
      <c r="P8" s="3">
        <v>29221</v>
      </c>
      <c r="Q8" s="1">
        <f t="shared" ca="1" si="6"/>
        <v>46</v>
      </c>
      <c r="R8" s="1" t="str">
        <f t="shared" ca="1" si="7"/>
        <v>45-54</v>
      </c>
      <c r="S8" s="1" t="s">
        <v>121</v>
      </c>
      <c r="T8" s="1"/>
      <c r="U8" s="1">
        <v>1</v>
      </c>
      <c r="V8" s="1">
        <v>1</v>
      </c>
      <c r="W8" s="1">
        <v>1</v>
      </c>
      <c r="X8" s="1">
        <v>1</v>
      </c>
      <c r="Y8" s="1">
        <v>1</v>
      </c>
      <c r="Z8" s="1">
        <v>1</v>
      </c>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f t="shared" si="0"/>
        <v>6</v>
      </c>
      <c r="BS8" s="1" t="str">
        <f t="shared" si="8"/>
        <v>Sin préstamo</v>
      </c>
      <c r="BT8" s="1" t="s">
        <v>104</v>
      </c>
      <c r="BU8" s="1" t="s">
        <v>122</v>
      </c>
      <c r="BV8" s="1" t="s">
        <v>123</v>
      </c>
      <c r="BW8" s="3" t="s">
        <v>101</v>
      </c>
      <c r="BX8" s="4" t="str">
        <f t="shared" ca="1" si="15"/>
        <v/>
      </c>
      <c r="BY8" s="5" t="str">
        <f t="shared" ca="1" si="9"/>
        <v/>
      </c>
      <c r="BZ8" s="2">
        <f t="shared" ca="1" si="10"/>
        <v>1921386</v>
      </c>
      <c r="CA8" s="2"/>
      <c r="CB8" s="2">
        <f t="shared" ca="1" si="11"/>
        <v>1921386</v>
      </c>
      <c r="CC8" s="2"/>
      <c r="CD8" s="2"/>
      <c r="CE8" s="2" t="str">
        <f t="shared" ca="1" si="12"/>
        <v/>
      </c>
      <c r="CF8" s="2" t="str">
        <f t="shared" ca="1" si="16"/>
        <v/>
      </c>
      <c r="CG8" s="6" t="str">
        <f t="shared" ca="1" si="13"/>
        <v/>
      </c>
      <c r="CH8" s="2" t="str">
        <f t="shared" ca="1" si="1"/>
        <v/>
      </c>
      <c r="CI8" s="2" t="s">
        <v>102</v>
      </c>
    </row>
    <row r="9" spans="1:87" x14ac:dyDescent="0.75">
      <c r="A9">
        <v>11116</v>
      </c>
      <c r="B9" t="s">
        <v>99</v>
      </c>
      <c r="C9" s="12">
        <v>0.2</v>
      </c>
      <c r="D9" t="s">
        <v>101</v>
      </c>
      <c r="E9" t="s">
        <v>101</v>
      </c>
      <c r="G9" s="12" t="str">
        <f t="shared" si="2"/>
        <v>No</v>
      </c>
      <c r="H9" t="s">
        <v>102</v>
      </c>
      <c r="I9" s="7" t="s">
        <v>108</v>
      </c>
      <c r="J9" s="8">
        <v>44742</v>
      </c>
      <c r="K9">
        <f t="shared" ca="1" si="3"/>
        <v>4</v>
      </c>
      <c r="L9" t="str">
        <f t="shared" ca="1" si="4"/>
        <v>3-5 años</v>
      </c>
      <c r="M9" s="8">
        <v>44742</v>
      </c>
      <c r="N9">
        <f t="shared" ca="1" si="14"/>
        <v>4</v>
      </c>
      <c r="O9" t="str">
        <f t="shared" ca="1" si="5"/>
        <v>3-5 años</v>
      </c>
      <c r="P9" s="8">
        <v>27395</v>
      </c>
      <c r="Q9">
        <f t="shared" ca="1" si="6"/>
        <v>51</v>
      </c>
      <c r="R9" t="str">
        <f t="shared" ca="1" si="7"/>
        <v>45-54</v>
      </c>
      <c r="S9" t="s">
        <v>103</v>
      </c>
      <c r="V9">
        <v>1</v>
      </c>
      <c r="X9">
        <v>1</v>
      </c>
      <c r="Z9">
        <v>1</v>
      </c>
      <c r="BR9">
        <f t="shared" si="0"/>
        <v>3</v>
      </c>
      <c r="BS9" t="str">
        <f t="shared" si="8"/>
        <v>Sin préstamo</v>
      </c>
      <c r="BT9" t="s">
        <v>104</v>
      </c>
      <c r="BU9" t="s">
        <v>122</v>
      </c>
      <c r="BV9" t="s">
        <v>123</v>
      </c>
      <c r="BW9" s="8" t="s">
        <v>101</v>
      </c>
      <c r="BX9" s="9" t="str">
        <f t="shared" ca="1" si="15"/>
        <v/>
      </c>
      <c r="BY9" s="10" t="str">
        <f t="shared" ca="1" si="9"/>
        <v/>
      </c>
      <c r="BZ9" s="7">
        <f t="shared" ca="1" si="10"/>
        <v>1264099</v>
      </c>
      <c r="CA9" s="7"/>
      <c r="CB9" s="7">
        <f t="shared" ca="1" si="11"/>
        <v>1264099</v>
      </c>
      <c r="CC9" s="7"/>
      <c r="CD9" s="7"/>
      <c r="CE9" s="7" t="str">
        <f t="shared" ca="1" si="12"/>
        <v/>
      </c>
      <c r="CF9" s="7" t="str">
        <f t="shared" ca="1" si="16"/>
        <v/>
      </c>
      <c r="CG9" s="11" t="str">
        <f t="shared" ca="1" si="13"/>
        <v/>
      </c>
      <c r="CH9" s="7" t="str">
        <f t="shared" ca="1" si="1"/>
        <v/>
      </c>
      <c r="CI9" s="7" t="s">
        <v>102</v>
      </c>
    </row>
    <row r="10" spans="1:87" x14ac:dyDescent="0.75">
      <c r="A10" s="1">
        <v>11117</v>
      </c>
      <c r="B10" s="1" t="s">
        <v>99</v>
      </c>
      <c r="C10" s="13">
        <v>0.3</v>
      </c>
      <c r="D10" s="1" t="s">
        <v>100</v>
      </c>
      <c r="E10" s="1" t="s">
        <v>100</v>
      </c>
      <c r="F10" s="13">
        <v>0.15</v>
      </c>
      <c r="G10" s="13" t="str">
        <f t="shared" si="2"/>
        <v>No</v>
      </c>
      <c r="H10" s="1" t="s">
        <v>107</v>
      </c>
      <c r="I10" s="2" t="s">
        <v>124</v>
      </c>
      <c r="J10" s="3">
        <v>44562</v>
      </c>
      <c r="K10" s="1">
        <f t="shared" ca="1" si="3"/>
        <v>4</v>
      </c>
      <c r="L10" s="1" t="str">
        <f t="shared" ca="1" si="4"/>
        <v>3-5 años</v>
      </c>
      <c r="M10" s="3">
        <v>44562</v>
      </c>
      <c r="N10" s="1">
        <f t="shared" ca="1" si="14"/>
        <v>4</v>
      </c>
      <c r="O10" s="1" t="str">
        <f t="shared" ca="1" si="5"/>
        <v>3-5 años</v>
      </c>
      <c r="P10" s="3">
        <v>25569</v>
      </c>
      <c r="Q10" s="1">
        <f t="shared" ca="1" si="6"/>
        <v>56</v>
      </c>
      <c r="R10" s="1" t="str">
        <f t="shared" ca="1" si="7"/>
        <v>55-64</v>
      </c>
      <c r="S10" s="1" t="s">
        <v>121</v>
      </c>
      <c r="T10" s="1">
        <v>1</v>
      </c>
      <c r="U10" s="1">
        <v>1</v>
      </c>
      <c r="V10" s="1">
        <v>1</v>
      </c>
      <c r="W10" s="1">
        <v>1</v>
      </c>
      <c r="X10" s="1">
        <v>1</v>
      </c>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f t="shared" si="0"/>
        <v>5</v>
      </c>
      <c r="BS10" s="1" t="str">
        <f t="shared" si="8"/>
        <v>Préstamo</v>
      </c>
      <c r="BT10" s="1" t="s">
        <v>104</v>
      </c>
      <c r="BU10" s="1" t="s">
        <v>105</v>
      </c>
      <c r="BV10" s="1" t="s">
        <v>106</v>
      </c>
      <c r="BW10" s="3" t="s">
        <v>101</v>
      </c>
      <c r="BX10" s="4">
        <f ca="1">IF(T10=1,RANDBETWEEN(0,5000000),"")</f>
        <v>3586202</v>
      </c>
      <c r="BY10" s="5" t="str">
        <f t="shared" ca="1" si="9"/>
        <v>750k-5 mil</v>
      </c>
      <c r="BZ10" s="2">
        <f t="shared" ca="1" si="10"/>
        <v>333049</v>
      </c>
      <c r="CA10" s="2"/>
      <c r="CB10" s="2">
        <f t="shared" ca="1" si="11"/>
        <v>333049</v>
      </c>
      <c r="CC10" s="2" t="s">
        <v>119</v>
      </c>
      <c r="CD10" s="2" t="s">
        <v>125</v>
      </c>
      <c r="CE10" s="2">
        <f t="shared" ca="1" si="12"/>
        <v>9</v>
      </c>
      <c r="CF10" s="2">
        <f t="shared" ca="1" si="16"/>
        <v>398466.88888888888</v>
      </c>
      <c r="CG10" s="6">
        <f t="shared" ca="1" si="13"/>
        <v>10.767790925659588</v>
      </c>
      <c r="CH10" s="2" t="str">
        <f t="shared" ca="1" si="1"/>
        <v>10-20x</v>
      </c>
      <c r="CI10" s="2" t="s">
        <v>112</v>
      </c>
    </row>
    <row r="11" spans="1:87" x14ac:dyDescent="0.75">
      <c r="A11">
        <v>11118</v>
      </c>
      <c r="B11" t="s">
        <v>99</v>
      </c>
      <c r="C11" s="12">
        <v>0.4</v>
      </c>
      <c r="D11" t="s">
        <v>101</v>
      </c>
      <c r="E11" t="s">
        <v>100</v>
      </c>
      <c r="F11" s="12">
        <v>0.3</v>
      </c>
      <c r="G11" s="12" t="str">
        <f t="shared" si="2"/>
        <v>No</v>
      </c>
      <c r="H11" t="s">
        <v>102</v>
      </c>
      <c r="I11" s="7" t="s">
        <v>102</v>
      </c>
      <c r="J11" s="8">
        <v>44377</v>
      </c>
      <c r="K11">
        <f t="shared" ca="1" si="3"/>
        <v>5</v>
      </c>
      <c r="L11" t="str">
        <f t="shared" ca="1" si="4"/>
        <v>5-10 años</v>
      </c>
      <c r="M11" s="8">
        <v>44377</v>
      </c>
      <c r="N11">
        <f t="shared" ca="1" si="14"/>
        <v>5</v>
      </c>
      <c r="O11" t="str">
        <f t="shared" ca="1" si="5"/>
        <v>5-10 años</v>
      </c>
      <c r="P11" s="8">
        <v>23743</v>
      </c>
      <c r="Q11">
        <f t="shared" ca="1" si="6"/>
        <v>61</v>
      </c>
      <c r="R11" t="str">
        <f t="shared" ca="1" si="7"/>
        <v>55-64</v>
      </c>
      <c r="S11" t="s">
        <v>103</v>
      </c>
      <c r="V11">
        <v>1</v>
      </c>
      <c r="X11">
        <v>1</v>
      </c>
      <c r="Z11">
        <v>1</v>
      </c>
      <c r="BR11">
        <f t="shared" si="0"/>
        <v>3</v>
      </c>
      <c r="BS11" t="str">
        <f t="shared" si="8"/>
        <v>Sin préstamo</v>
      </c>
      <c r="BT11" t="s">
        <v>104</v>
      </c>
      <c r="BU11" t="s">
        <v>105</v>
      </c>
      <c r="BV11" t="s">
        <v>106</v>
      </c>
      <c r="BW11" s="8" t="s">
        <v>101</v>
      </c>
      <c r="BX11" s="9" t="str">
        <f t="shared" ca="1" si="15"/>
        <v/>
      </c>
      <c r="BY11" s="10" t="str">
        <f t="shared" ca="1" si="9"/>
        <v/>
      </c>
      <c r="BZ11" s="7">
        <f t="shared" ca="1" si="10"/>
        <v>1084074</v>
      </c>
      <c r="CA11" s="7"/>
      <c r="CB11" s="7">
        <f t="shared" ca="1" si="11"/>
        <v>1084074</v>
      </c>
      <c r="CC11" s="7"/>
      <c r="CD11" s="7"/>
      <c r="CE11" s="7" t="str">
        <f t="shared" ca="1" si="12"/>
        <v/>
      </c>
      <c r="CF11" s="7" t="str">
        <f t="shared" ca="1" si="16"/>
        <v/>
      </c>
      <c r="CG11" s="11" t="str">
        <f t="shared" ca="1" si="13"/>
        <v/>
      </c>
      <c r="CH11" s="7" t="str">
        <f t="shared" ca="1" si="1"/>
        <v/>
      </c>
      <c r="CI11" s="7" t="s">
        <v>102</v>
      </c>
    </row>
    <row r="12" spans="1:87" x14ac:dyDescent="0.75">
      <c r="A12" s="1">
        <v>11119</v>
      </c>
      <c r="B12" s="1" t="s">
        <v>115</v>
      </c>
      <c r="C12" s="13">
        <v>0.5</v>
      </c>
      <c r="D12" s="1" t="s">
        <v>100</v>
      </c>
      <c r="E12" s="1" t="s">
        <v>101</v>
      </c>
      <c r="F12" s="13"/>
      <c r="G12" s="13" t="str">
        <f t="shared" si="2"/>
        <v>Si</v>
      </c>
      <c r="H12" s="1" t="s">
        <v>102</v>
      </c>
      <c r="I12" s="2" t="s">
        <v>102</v>
      </c>
      <c r="J12" s="3">
        <v>44197</v>
      </c>
      <c r="K12" s="1">
        <f t="shared" ca="1" si="3"/>
        <v>5</v>
      </c>
      <c r="L12" s="1" t="str">
        <f t="shared" ca="1" si="4"/>
        <v>5-10 años</v>
      </c>
      <c r="M12" s="3">
        <v>44197</v>
      </c>
      <c r="N12" s="1">
        <f t="shared" ca="1" si="14"/>
        <v>5</v>
      </c>
      <c r="O12" s="1" t="str">
        <f t="shared" ca="1" si="5"/>
        <v>5-10 años</v>
      </c>
      <c r="P12" s="3">
        <v>36526</v>
      </c>
      <c r="Q12" s="1">
        <f t="shared" ca="1" si="6"/>
        <v>26</v>
      </c>
      <c r="R12" s="1" t="str">
        <f t="shared" ca="1" si="7"/>
        <v>25-34</v>
      </c>
      <c r="S12" s="1" t="s">
        <v>121</v>
      </c>
      <c r="T12" s="1"/>
      <c r="U12" s="1">
        <v>1</v>
      </c>
      <c r="V12" s="1"/>
      <c r="W12" s="1">
        <v>1</v>
      </c>
      <c r="X12" s="1"/>
      <c r="Y12" s="1">
        <v>1</v>
      </c>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f t="shared" si="0"/>
        <v>3</v>
      </c>
      <c r="BS12" s="1" t="str">
        <f t="shared" si="8"/>
        <v>Sin préstamo</v>
      </c>
      <c r="BT12" s="1" t="s">
        <v>104</v>
      </c>
      <c r="BU12" s="1" t="s">
        <v>122</v>
      </c>
      <c r="BV12" s="1" t="s">
        <v>123</v>
      </c>
      <c r="BW12" s="3" t="s">
        <v>101</v>
      </c>
      <c r="BX12" s="4" t="str">
        <f t="shared" ca="1" si="15"/>
        <v/>
      </c>
      <c r="BY12" s="5" t="str">
        <f t="shared" ca="1" si="9"/>
        <v/>
      </c>
      <c r="BZ12" s="2">
        <f t="shared" ca="1" si="10"/>
        <v>933833</v>
      </c>
      <c r="CA12" s="2"/>
      <c r="CB12" s="2">
        <f t="shared" ca="1" si="11"/>
        <v>933833</v>
      </c>
      <c r="CC12" s="2"/>
      <c r="CD12" s="2"/>
      <c r="CE12" s="2" t="str">
        <f t="shared" ca="1" si="12"/>
        <v/>
      </c>
      <c r="CF12" s="2" t="str">
        <f t="shared" ca="1" si="16"/>
        <v/>
      </c>
      <c r="CG12" s="6" t="str">
        <f t="shared" ca="1" si="13"/>
        <v/>
      </c>
      <c r="CH12" s="2" t="str">
        <f t="shared" ca="1" si="1"/>
        <v/>
      </c>
      <c r="CI12" s="2" t="s">
        <v>102</v>
      </c>
    </row>
    <row r="13" spans="1:87" x14ac:dyDescent="0.75">
      <c r="A13">
        <v>11120</v>
      </c>
      <c r="B13" t="s">
        <v>99</v>
      </c>
      <c r="C13" s="12">
        <v>0.6</v>
      </c>
      <c r="D13" t="s">
        <v>101</v>
      </c>
      <c r="E13" t="s">
        <v>101</v>
      </c>
      <c r="G13" s="12" t="str">
        <f t="shared" si="2"/>
        <v>Si</v>
      </c>
      <c r="H13" t="s">
        <v>102</v>
      </c>
      <c r="I13" s="7" t="s">
        <v>117</v>
      </c>
      <c r="J13" s="8">
        <v>44012</v>
      </c>
      <c r="K13">
        <f t="shared" ca="1" si="3"/>
        <v>6</v>
      </c>
      <c r="L13" t="str">
        <f t="shared" ca="1" si="4"/>
        <v>5-10 años</v>
      </c>
      <c r="M13" s="8">
        <v>44012</v>
      </c>
      <c r="N13">
        <f t="shared" ca="1" si="14"/>
        <v>6</v>
      </c>
      <c r="O13" t="str">
        <f t="shared" ca="1" si="5"/>
        <v>5-10 años</v>
      </c>
      <c r="P13" s="8">
        <v>34700</v>
      </c>
      <c r="Q13">
        <f t="shared" ca="1" si="6"/>
        <v>31</v>
      </c>
      <c r="R13" t="str">
        <f t="shared" ca="1" si="7"/>
        <v>25-34</v>
      </c>
      <c r="S13" t="s">
        <v>126</v>
      </c>
      <c r="V13">
        <v>1</v>
      </c>
      <c r="X13">
        <v>1</v>
      </c>
      <c r="Z13">
        <v>1</v>
      </c>
      <c r="BR13">
        <f t="shared" si="0"/>
        <v>3</v>
      </c>
      <c r="BS13" t="str">
        <f t="shared" si="8"/>
        <v>Sin préstamo</v>
      </c>
      <c r="BT13" t="s">
        <v>104</v>
      </c>
      <c r="BU13" t="s">
        <v>122</v>
      </c>
      <c r="BV13" t="s">
        <v>123</v>
      </c>
      <c r="BW13" s="8" t="s">
        <v>101</v>
      </c>
      <c r="BX13" s="9" t="str">
        <f t="shared" ca="1" si="15"/>
        <v/>
      </c>
      <c r="BY13" s="10" t="str">
        <f t="shared" ca="1" si="9"/>
        <v/>
      </c>
      <c r="BZ13" s="7">
        <f t="shared" ca="1" si="10"/>
        <v>1636880</v>
      </c>
      <c r="CA13" s="7"/>
      <c r="CB13" s="7">
        <f t="shared" ca="1" si="11"/>
        <v>1636880</v>
      </c>
      <c r="CC13" s="7"/>
      <c r="CD13" s="7"/>
      <c r="CE13" s="7" t="str">
        <f t="shared" ca="1" si="12"/>
        <v/>
      </c>
      <c r="CF13" s="7" t="str">
        <f t="shared" ca="1" si="16"/>
        <v/>
      </c>
      <c r="CG13" s="11" t="str">
        <f t="shared" ca="1" si="13"/>
        <v/>
      </c>
      <c r="CH13" s="7" t="str">
        <f t="shared" ca="1" si="1"/>
        <v/>
      </c>
      <c r="CI13" s="7" t="s">
        <v>102</v>
      </c>
    </row>
    <row r="14" spans="1:87" x14ac:dyDescent="0.75">
      <c r="A14" s="1">
        <v>11121</v>
      </c>
      <c r="B14" s="1" t="s">
        <v>99</v>
      </c>
      <c r="C14" s="13">
        <v>0.7</v>
      </c>
      <c r="D14" s="1" t="s">
        <v>100</v>
      </c>
      <c r="E14" s="1" t="s">
        <v>100</v>
      </c>
      <c r="F14" s="13">
        <v>0.4</v>
      </c>
      <c r="G14" s="13" t="str">
        <f t="shared" si="2"/>
        <v>Si</v>
      </c>
      <c r="H14" s="1" t="s">
        <v>102</v>
      </c>
      <c r="I14" s="2" t="s">
        <v>117</v>
      </c>
      <c r="J14" s="3">
        <v>43831</v>
      </c>
      <c r="K14" s="1">
        <f t="shared" ca="1" si="3"/>
        <v>6</v>
      </c>
      <c r="L14" s="1" t="str">
        <f t="shared" ca="1" si="4"/>
        <v>5-10 años</v>
      </c>
      <c r="M14" s="3">
        <v>43831</v>
      </c>
      <c r="N14" s="1">
        <f t="shared" ca="1" si="14"/>
        <v>6</v>
      </c>
      <c r="O14" s="1" t="str">
        <f t="shared" ca="1" si="5"/>
        <v>5-10 años</v>
      </c>
      <c r="P14" s="3">
        <v>32874</v>
      </c>
      <c r="Q14" s="1">
        <f t="shared" ca="1" si="6"/>
        <v>36</v>
      </c>
      <c r="R14" s="1" t="str">
        <f t="shared" ca="1" si="7"/>
        <v>35-44</v>
      </c>
      <c r="S14" s="1" t="s">
        <v>121</v>
      </c>
      <c r="T14" s="1"/>
      <c r="U14" s="1">
        <v>1</v>
      </c>
      <c r="V14" s="1">
        <v>1</v>
      </c>
      <c r="W14" s="1">
        <v>1</v>
      </c>
      <c r="X14" s="1">
        <v>1</v>
      </c>
      <c r="Y14" s="1">
        <v>1</v>
      </c>
      <c r="Z14" s="1">
        <v>1</v>
      </c>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f t="shared" si="0"/>
        <v>6</v>
      </c>
      <c r="BS14" s="1" t="str">
        <f t="shared" si="8"/>
        <v>Sin préstamo</v>
      </c>
      <c r="BT14" s="1" t="s">
        <v>104</v>
      </c>
      <c r="BU14" s="1" t="s">
        <v>122</v>
      </c>
      <c r="BV14" s="1" t="s">
        <v>123</v>
      </c>
      <c r="BW14" s="3" t="s">
        <v>101</v>
      </c>
      <c r="BX14" s="4" t="str">
        <f t="shared" ca="1" si="15"/>
        <v/>
      </c>
      <c r="BY14" s="5" t="str">
        <f t="shared" ca="1" si="9"/>
        <v/>
      </c>
      <c r="BZ14" s="2">
        <f t="shared" ca="1" si="10"/>
        <v>273195</v>
      </c>
      <c r="CA14" s="2"/>
      <c r="CB14" s="2">
        <f t="shared" ca="1" si="11"/>
        <v>273195</v>
      </c>
      <c r="CC14" s="2"/>
      <c r="CD14" s="2"/>
      <c r="CE14" s="2" t="str">
        <f t="shared" ca="1" si="12"/>
        <v/>
      </c>
      <c r="CF14" s="2" t="str">
        <f t="shared" ca="1" si="16"/>
        <v/>
      </c>
      <c r="CG14" s="6" t="str">
        <f t="shared" ca="1" si="13"/>
        <v/>
      </c>
      <c r="CH14" s="2" t="str">
        <f t="shared" ca="1" si="1"/>
        <v/>
      </c>
      <c r="CI14" s="2" t="s">
        <v>102</v>
      </c>
    </row>
    <row r="15" spans="1:87" x14ac:dyDescent="0.75">
      <c r="A15">
        <v>11122</v>
      </c>
      <c r="B15" t="s">
        <v>127</v>
      </c>
      <c r="C15" s="12">
        <v>0.8</v>
      </c>
      <c r="D15" t="s">
        <v>101</v>
      </c>
      <c r="E15" t="s">
        <v>100</v>
      </c>
      <c r="F15" s="12">
        <v>0.75</v>
      </c>
      <c r="G15" s="12" t="str">
        <f t="shared" si="2"/>
        <v>Si</v>
      </c>
      <c r="H15" t="s">
        <v>102</v>
      </c>
      <c r="I15" s="7" t="s">
        <v>102</v>
      </c>
      <c r="J15" s="8">
        <v>43646</v>
      </c>
      <c r="K15">
        <f t="shared" ca="1" si="3"/>
        <v>7</v>
      </c>
      <c r="L15" t="str">
        <f t="shared" ca="1" si="4"/>
        <v>5-10 años</v>
      </c>
      <c r="M15" s="8">
        <v>43646</v>
      </c>
      <c r="N15">
        <f t="shared" ca="1" si="14"/>
        <v>7</v>
      </c>
      <c r="O15" t="str">
        <f t="shared" ca="1" si="5"/>
        <v>5-10 años</v>
      </c>
      <c r="P15" s="8">
        <v>31048</v>
      </c>
      <c r="Q15">
        <f t="shared" ca="1" si="6"/>
        <v>41</v>
      </c>
      <c r="R15" t="str">
        <f t="shared" ca="1" si="7"/>
        <v>35-44</v>
      </c>
      <c r="S15" t="s">
        <v>114</v>
      </c>
      <c r="V15">
        <v>1</v>
      </c>
      <c r="X15">
        <v>1</v>
      </c>
      <c r="Z15">
        <v>1</v>
      </c>
      <c r="BR15">
        <f t="shared" si="0"/>
        <v>3</v>
      </c>
      <c r="BS15" t="str">
        <f t="shared" si="8"/>
        <v>Sin préstamo</v>
      </c>
      <c r="BT15" t="s">
        <v>104</v>
      </c>
      <c r="BU15" t="s">
        <v>105</v>
      </c>
      <c r="BV15" t="s">
        <v>106</v>
      </c>
      <c r="BW15" s="8" t="s">
        <v>101</v>
      </c>
      <c r="BX15" s="9" t="str">
        <f t="shared" ca="1" si="15"/>
        <v/>
      </c>
      <c r="BY15" s="10" t="str">
        <f t="shared" ca="1" si="9"/>
        <v/>
      </c>
      <c r="BZ15" s="7">
        <f t="shared" ca="1" si="10"/>
        <v>55010</v>
      </c>
      <c r="CA15" s="7"/>
      <c r="CB15" s="7">
        <f t="shared" ca="1" si="11"/>
        <v>55010</v>
      </c>
      <c r="CC15" s="7"/>
      <c r="CD15" s="7"/>
      <c r="CE15" s="7" t="str">
        <f t="shared" ca="1" si="12"/>
        <v/>
      </c>
      <c r="CF15" s="7" t="str">
        <f t="shared" ca="1" si="16"/>
        <v/>
      </c>
      <c r="CG15" s="11" t="str">
        <f t="shared" ca="1" si="13"/>
        <v/>
      </c>
      <c r="CH15" s="7" t="str">
        <f t="shared" ca="1" si="1"/>
        <v/>
      </c>
      <c r="CI15" s="7" t="s">
        <v>102</v>
      </c>
    </row>
    <row r="16" spans="1:87" x14ac:dyDescent="0.75">
      <c r="A16" s="1">
        <v>11123</v>
      </c>
      <c r="B16" s="1" t="s">
        <v>128</v>
      </c>
      <c r="C16" s="13">
        <v>0.75</v>
      </c>
      <c r="D16" s="1" t="s">
        <v>100</v>
      </c>
      <c r="E16" s="1" t="s">
        <v>101</v>
      </c>
      <c r="F16" s="13"/>
      <c r="G16" s="13" t="str">
        <f t="shared" si="2"/>
        <v>Si</v>
      </c>
      <c r="H16" s="1" t="s">
        <v>102</v>
      </c>
      <c r="I16" s="2" t="s">
        <v>117</v>
      </c>
      <c r="J16" s="3">
        <v>43466</v>
      </c>
      <c r="K16" s="1">
        <f t="shared" ca="1" si="3"/>
        <v>7</v>
      </c>
      <c r="L16" s="1" t="str">
        <f t="shared" ca="1" si="4"/>
        <v>5-10 años</v>
      </c>
      <c r="M16" s="3">
        <v>43466</v>
      </c>
      <c r="N16" s="1">
        <f t="shared" ca="1" si="14"/>
        <v>7</v>
      </c>
      <c r="O16" s="1" t="str">
        <f t="shared" ca="1" si="5"/>
        <v>5-10 años</v>
      </c>
      <c r="P16" s="3">
        <v>29221</v>
      </c>
      <c r="Q16" s="1">
        <f t="shared" ca="1" si="6"/>
        <v>46</v>
      </c>
      <c r="R16" s="1" t="str">
        <f t="shared" ca="1" si="7"/>
        <v>45-54</v>
      </c>
      <c r="S16" s="1" t="s">
        <v>103</v>
      </c>
      <c r="T16" s="1"/>
      <c r="U16" s="1">
        <v>1</v>
      </c>
      <c r="V16" s="1">
        <v>1</v>
      </c>
      <c r="W16" s="1">
        <v>1</v>
      </c>
      <c r="X16" s="1">
        <v>1</v>
      </c>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f t="shared" si="0"/>
        <v>4</v>
      </c>
      <c r="BS16" s="1" t="str">
        <f t="shared" si="8"/>
        <v>Sin préstamo</v>
      </c>
      <c r="BT16" s="1" t="s">
        <v>104</v>
      </c>
      <c r="BU16" s="1" t="s">
        <v>122</v>
      </c>
      <c r="BV16" s="1" t="s">
        <v>123</v>
      </c>
      <c r="BW16" s="3" t="s">
        <v>101</v>
      </c>
      <c r="BX16" s="4" t="str">
        <f t="shared" ca="1" si="15"/>
        <v/>
      </c>
      <c r="BY16" s="5" t="str">
        <f t="shared" ca="1" si="9"/>
        <v/>
      </c>
      <c r="BZ16" s="2">
        <f t="shared" ca="1" si="10"/>
        <v>389142</v>
      </c>
      <c r="CA16" s="2"/>
      <c r="CB16" s="2">
        <f t="shared" ca="1" si="11"/>
        <v>389142</v>
      </c>
      <c r="CC16" s="2"/>
      <c r="CD16" s="2"/>
      <c r="CE16" s="2" t="str">
        <f t="shared" ca="1" si="12"/>
        <v/>
      </c>
      <c r="CF16" s="2" t="str">
        <f t="shared" ca="1" si="16"/>
        <v/>
      </c>
      <c r="CG16" s="6" t="str">
        <f t="shared" ca="1" si="13"/>
        <v/>
      </c>
      <c r="CH16" s="2" t="str">
        <f t="shared" ca="1" si="1"/>
        <v/>
      </c>
      <c r="CI16" s="2" t="s">
        <v>102</v>
      </c>
    </row>
    <row r="17" spans="1:87" x14ac:dyDescent="0.75">
      <c r="A17">
        <v>11124</v>
      </c>
      <c r="B17" t="s">
        <v>129</v>
      </c>
      <c r="C17" s="12">
        <v>1</v>
      </c>
      <c r="D17" t="s">
        <v>101</v>
      </c>
      <c r="E17" t="s">
        <v>101</v>
      </c>
      <c r="G17" s="12" t="str">
        <f t="shared" si="2"/>
        <v>Si</v>
      </c>
      <c r="H17" t="s">
        <v>102</v>
      </c>
      <c r="I17" s="7" t="s">
        <v>102</v>
      </c>
      <c r="J17" s="8">
        <v>43281</v>
      </c>
      <c r="K17">
        <f t="shared" ca="1" si="3"/>
        <v>8</v>
      </c>
      <c r="L17" t="str">
        <f t="shared" ca="1" si="4"/>
        <v>5-10 años</v>
      </c>
      <c r="M17" s="8">
        <v>43281</v>
      </c>
      <c r="N17">
        <f t="shared" ca="1" si="14"/>
        <v>8</v>
      </c>
      <c r="O17" t="str">
        <f t="shared" ca="1" si="5"/>
        <v>5-10 años</v>
      </c>
      <c r="P17" s="8">
        <v>27395</v>
      </c>
      <c r="Q17">
        <f t="shared" ca="1" si="6"/>
        <v>51</v>
      </c>
      <c r="R17" t="str">
        <f t="shared" ca="1" si="7"/>
        <v>45-54</v>
      </c>
      <c r="S17" t="s">
        <v>103</v>
      </c>
      <c r="V17">
        <v>1</v>
      </c>
      <c r="X17">
        <v>1</v>
      </c>
      <c r="Z17">
        <v>1</v>
      </c>
      <c r="BR17">
        <f t="shared" si="0"/>
        <v>3</v>
      </c>
      <c r="BS17" t="str">
        <f t="shared" si="8"/>
        <v>Sin préstamo</v>
      </c>
      <c r="BT17" t="s">
        <v>104</v>
      </c>
      <c r="BU17" t="s">
        <v>122</v>
      </c>
      <c r="BV17" t="s">
        <v>130</v>
      </c>
      <c r="BW17" s="8" t="s">
        <v>101</v>
      </c>
      <c r="BX17" s="9" t="str">
        <f t="shared" ca="1" si="15"/>
        <v/>
      </c>
      <c r="BY17" s="10" t="str">
        <f t="shared" ca="1" si="9"/>
        <v/>
      </c>
      <c r="BZ17" s="7">
        <f t="shared" ca="1" si="10"/>
        <v>1052055</v>
      </c>
      <c r="CA17" s="7"/>
      <c r="CB17" s="7">
        <f t="shared" ca="1" si="11"/>
        <v>1052055</v>
      </c>
      <c r="CC17" s="7"/>
      <c r="CD17" s="7"/>
      <c r="CE17" s="7" t="str">
        <f t="shared" ca="1" si="12"/>
        <v/>
      </c>
      <c r="CF17" s="7" t="str">
        <f t="shared" ca="1" si="16"/>
        <v/>
      </c>
      <c r="CG17" s="11" t="str">
        <f t="shared" ca="1" si="13"/>
        <v/>
      </c>
      <c r="CH17" s="7" t="str">
        <f t="shared" ca="1" si="1"/>
        <v/>
      </c>
      <c r="CI17" s="7" t="s">
        <v>102</v>
      </c>
    </row>
    <row r="18" spans="1:87" x14ac:dyDescent="0.75">
      <c r="A18" s="1">
        <v>11125</v>
      </c>
      <c r="B18" s="1" t="s">
        <v>120</v>
      </c>
      <c r="C18" s="13">
        <v>0</v>
      </c>
      <c r="D18" s="1" t="s">
        <v>100</v>
      </c>
      <c r="E18" s="1" t="s">
        <v>100</v>
      </c>
      <c r="F18" s="13">
        <v>0.15</v>
      </c>
      <c r="G18" s="13" t="str">
        <f t="shared" si="2"/>
        <v>No</v>
      </c>
      <c r="H18" s="1" t="s">
        <v>102</v>
      </c>
      <c r="I18" s="2" t="s">
        <v>124</v>
      </c>
      <c r="J18" s="3">
        <v>43101</v>
      </c>
      <c r="K18" s="1">
        <f t="shared" ca="1" si="3"/>
        <v>8</v>
      </c>
      <c r="L18" s="1" t="str">
        <f t="shared" ca="1" si="4"/>
        <v>5-10 años</v>
      </c>
      <c r="M18" s="3">
        <v>43101</v>
      </c>
      <c r="N18" s="1">
        <f t="shared" ca="1" si="14"/>
        <v>8</v>
      </c>
      <c r="O18" s="1" t="str">
        <f t="shared" ca="1" si="5"/>
        <v>5-10 años</v>
      </c>
      <c r="P18" s="3">
        <v>25569</v>
      </c>
      <c r="Q18" s="1">
        <f t="shared" ca="1" si="6"/>
        <v>56</v>
      </c>
      <c r="R18" s="1" t="str">
        <f t="shared" ca="1" si="7"/>
        <v>55-64</v>
      </c>
      <c r="S18" s="1" t="s">
        <v>103</v>
      </c>
      <c r="T18" s="1"/>
      <c r="U18" s="1">
        <v>1</v>
      </c>
      <c r="V18" s="1"/>
      <c r="W18" s="1">
        <v>1</v>
      </c>
      <c r="X18" s="1"/>
      <c r="Y18" s="1">
        <v>1</v>
      </c>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f t="shared" si="0"/>
        <v>3</v>
      </c>
      <c r="BS18" s="1" t="str">
        <f t="shared" si="8"/>
        <v>Sin préstamo</v>
      </c>
      <c r="BT18" s="1" t="s">
        <v>104</v>
      </c>
      <c r="BU18" s="1" t="s">
        <v>122</v>
      </c>
      <c r="BV18" s="1" t="s">
        <v>123</v>
      </c>
      <c r="BW18" s="3" t="s">
        <v>101</v>
      </c>
      <c r="BX18" s="4" t="str">
        <f t="shared" ca="1" si="15"/>
        <v/>
      </c>
      <c r="BY18" s="5" t="str">
        <f t="shared" ca="1" si="9"/>
        <v/>
      </c>
      <c r="BZ18" s="2">
        <f t="shared" ca="1" si="10"/>
        <v>382787</v>
      </c>
      <c r="CA18" s="2"/>
      <c r="CB18" s="2">
        <f t="shared" ca="1" si="11"/>
        <v>382787</v>
      </c>
      <c r="CC18" s="2"/>
      <c r="CD18" s="2"/>
      <c r="CE18" s="2" t="str">
        <f t="shared" ca="1" si="12"/>
        <v/>
      </c>
      <c r="CF18" s="2" t="str">
        <f t="shared" ca="1" si="16"/>
        <v/>
      </c>
      <c r="CG18" s="6" t="str">
        <f t="shared" ca="1" si="13"/>
        <v/>
      </c>
      <c r="CH18" s="2" t="str">
        <f t="shared" ca="1" si="1"/>
        <v/>
      </c>
      <c r="CI18" s="2" t="s">
        <v>102</v>
      </c>
    </row>
    <row r="19" spans="1:87" x14ac:dyDescent="0.75">
      <c r="A19">
        <v>11126</v>
      </c>
      <c r="B19" t="s">
        <v>99</v>
      </c>
      <c r="C19" s="12">
        <v>0.4</v>
      </c>
      <c r="D19" t="s">
        <v>101</v>
      </c>
      <c r="E19" t="s">
        <v>100</v>
      </c>
      <c r="F19" s="12">
        <v>0.5</v>
      </c>
      <c r="G19" s="12" t="str">
        <f t="shared" si="2"/>
        <v>No</v>
      </c>
      <c r="H19" t="s">
        <v>102</v>
      </c>
      <c r="I19" s="7" t="s">
        <v>117</v>
      </c>
      <c r="J19" s="8">
        <v>42916</v>
      </c>
      <c r="K19">
        <f t="shared" ca="1" si="3"/>
        <v>9</v>
      </c>
      <c r="L19" t="str">
        <f t="shared" ca="1" si="4"/>
        <v>5-10 años</v>
      </c>
      <c r="M19" s="8">
        <v>42916</v>
      </c>
      <c r="N19">
        <f t="shared" ca="1" si="14"/>
        <v>9</v>
      </c>
      <c r="O19" t="str">
        <f t="shared" ca="1" si="5"/>
        <v>5-10 años</v>
      </c>
      <c r="P19" s="8">
        <v>23743</v>
      </c>
      <c r="Q19">
        <f t="shared" ca="1" si="6"/>
        <v>61</v>
      </c>
      <c r="R19" t="str">
        <f t="shared" ca="1" si="7"/>
        <v>55-64</v>
      </c>
      <c r="S19" t="s">
        <v>131</v>
      </c>
      <c r="V19">
        <v>1</v>
      </c>
      <c r="X19">
        <v>1</v>
      </c>
      <c r="Z19">
        <v>1</v>
      </c>
      <c r="BR19">
        <f t="shared" si="0"/>
        <v>3</v>
      </c>
      <c r="BS19" t="str">
        <f t="shared" si="8"/>
        <v>Sin préstamo</v>
      </c>
      <c r="BT19" t="s">
        <v>104</v>
      </c>
      <c r="BU19" t="s">
        <v>122</v>
      </c>
      <c r="BV19" t="s">
        <v>123</v>
      </c>
      <c r="BW19" s="8" t="s">
        <v>101</v>
      </c>
      <c r="BX19" s="9" t="str">
        <f t="shared" ca="1" si="15"/>
        <v/>
      </c>
      <c r="BY19" s="10" t="str">
        <f t="shared" ca="1" si="9"/>
        <v/>
      </c>
      <c r="BZ19" s="7">
        <f t="shared" ca="1" si="10"/>
        <v>1364254</v>
      </c>
      <c r="CA19" s="7"/>
      <c r="CB19" s="7">
        <f t="shared" ca="1" si="11"/>
        <v>1364254</v>
      </c>
      <c r="CC19" s="7"/>
      <c r="CD19" s="7"/>
      <c r="CE19" s="7" t="str">
        <f t="shared" ca="1" si="12"/>
        <v/>
      </c>
      <c r="CF19" s="7" t="str">
        <f t="shared" ca="1" si="16"/>
        <v/>
      </c>
      <c r="CG19" s="11" t="str">
        <f t="shared" ca="1" si="13"/>
        <v/>
      </c>
      <c r="CH19" s="7" t="str">
        <f t="shared" ca="1" si="1"/>
        <v/>
      </c>
      <c r="CI19" s="7" t="s">
        <v>102</v>
      </c>
    </row>
    <row r="20" spans="1:87" x14ac:dyDescent="0.75">
      <c r="A20" s="1">
        <v>11127</v>
      </c>
      <c r="B20" s="1" t="s">
        <v>99</v>
      </c>
      <c r="C20" s="13">
        <v>0.15</v>
      </c>
      <c r="D20" s="1" t="s">
        <v>100</v>
      </c>
      <c r="E20" s="1" t="s">
        <v>101</v>
      </c>
      <c r="F20" s="13"/>
      <c r="G20" s="13" t="str">
        <f t="shared" si="2"/>
        <v>No</v>
      </c>
      <c r="H20" s="1" t="s">
        <v>102</v>
      </c>
      <c r="I20" s="2" t="s">
        <v>117</v>
      </c>
      <c r="J20" s="3">
        <v>42736</v>
      </c>
      <c r="K20" s="1">
        <f t="shared" ca="1" si="3"/>
        <v>9</v>
      </c>
      <c r="L20" s="1" t="str">
        <f t="shared" ca="1" si="4"/>
        <v>5-10 años</v>
      </c>
      <c r="M20" s="3">
        <v>42736</v>
      </c>
      <c r="N20" s="1">
        <f t="shared" ca="1" si="14"/>
        <v>9</v>
      </c>
      <c r="O20" s="1" t="str">
        <f t="shared" ca="1" si="5"/>
        <v>5-10 años</v>
      </c>
      <c r="P20" s="3">
        <v>36526</v>
      </c>
      <c r="Q20" s="1">
        <f t="shared" ca="1" si="6"/>
        <v>26</v>
      </c>
      <c r="R20" s="1" t="str">
        <f t="shared" ca="1" si="7"/>
        <v>25-34</v>
      </c>
      <c r="S20" s="1" t="s">
        <v>132</v>
      </c>
      <c r="T20" s="1"/>
      <c r="U20" s="1">
        <v>1</v>
      </c>
      <c r="V20" s="1">
        <v>1</v>
      </c>
      <c r="W20" s="1">
        <v>1</v>
      </c>
      <c r="X20" s="1">
        <v>1</v>
      </c>
      <c r="Y20" s="1">
        <v>1</v>
      </c>
      <c r="Z20" s="1">
        <v>1</v>
      </c>
      <c r="AA20" s="1"/>
      <c r="AB20" s="1"/>
      <c r="AC20" s="1"/>
      <c r="AD20" s="1"/>
      <c r="AE20" s="1"/>
      <c r="AF20" s="1"/>
      <c r="AG20" s="1"/>
      <c r="AH20" s="1"/>
      <c r="AI20" s="1"/>
      <c r="AJ20" s="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f t="shared" si="0"/>
        <v>6</v>
      </c>
      <c r="BS20" s="1" t="str">
        <f t="shared" si="8"/>
        <v>Sin préstamo</v>
      </c>
      <c r="BT20" s="1" t="s">
        <v>104</v>
      </c>
      <c r="BU20" s="1" t="s">
        <v>122</v>
      </c>
      <c r="BV20" s="1" t="s">
        <v>123</v>
      </c>
      <c r="BW20" s="3" t="s">
        <v>101</v>
      </c>
      <c r="BX20" s="4" t="str">
        <f t="shared" ca="1" si="15"/>
        <v/>
      </c>
      <c r="BY20" s="5" t="str">
        <f t="shared" ca="1" si="9"/>
        <v/>
      </c>
      <c r="BZ20" s="2">
        <f t="shared" ca="1" si="10"/>
        <v>1157711</v>
      </c>
      <c r="CA20" s="2"/>
      <c r="CB20" s="2">
        <f t="shared" ca="1" si="11"/>
        <v>1157711</v>
      </c>
      <c r="CC20" s="2"/>
      <c r="CD20" s="2"/>
      <c r="CE20" s="2" t="str">
        <f t="shared" ca="1" si="12"/>
        <v/>
      </c>
      <c r="CF20" s="2" t="str">
        <f t="shared" ca="1" si="16"/>
        <v/>
      </c>
      <c r="CG20" s="6" t="str">
        <f t="shared" ca="1" si="13"/>
        <v/>
      </c>
      <c r="CH20" s="2" t="str">
        <f t="shared" ca="1" si="1"/>
        <v/>
      </c>
      <c r="CI20" s="2" t="s">
        <v>102</v>
      </c>
    </row>
    <row r="21" spans="1:87" x14ac:dyDescent="0.75">
      <c r="A21">
        <v>11128</v>
      </c>
      <c r="B21" t="s">
        <v>128</v>
      </c>
      <c r="C21" s="12">
        <v>0.2</v>
      </c>
      <c r="D21" t="s">
        <v>101</v>
      </c>
      <c r="E21" t="s">
        <v>101</v>
      </c>
      <c r="G21" s="12" t="str">
        <f t="shared" si="2"/>
        <v>No</v>
      </c>
      <c r="H21" t="s">
        <v>116</v>
      </c>
      <c r="I21" s="7" t="s">
        <v>124</v>
      </c>
      <c r="J21" s="8">
        <v>42551</v>
      </c>
      <c r="K21">
        <f t="shared" ca="1" si="3"/>
        <v>10</v>
      </c>
      <c r="L21" t="str">
        <f t="shared" ca="1" si="4"/>
        <v>10-20 años</v>
      </c>
      <c r="M21" s="8">
        <v>42551</v>
      </c>
      <c r="N21">
        <f t="shared" ca="1" si="14"/>
        <v>10</v>
      </c>
      <c r="O21" t="str">
        <f t="shared" ca="1" si="5"/>
        <v>10-20 años</v>
      </c>
      <c r="P21" s="8">
        <v>34700</v>
      </c>
      <c r="Q21">
        <f t="shared" ca="1" si="6"/>
        <v>31</v>
      </c>
      <c r="R21" t="str">
        <f t="shared" ca="1" si="7"/>
        <v>25-34</v>
      </c>
      <c r="S21" t="s">
        <v>126</v>
      </c>
      <c r="T21">
        <v>1</v>
      </c>
      <c r="V21">
        <v>1</v>
      </c>
      <c r="X21">
        <v>1</v>
      </c>
      <c r="Z21">
        <v>1</v>
      </c>
      <c r="BR21">
        <f t="shared" si="0"/>
        <v>4</v>
      </c>
      <c r="BS21" t="str">
        <f t="shared" si="8"/>
        <v>Préstamo</v>
      </c>
      <c r="BT21" t="s">
        <v>104</v>
      </c>
      <c r="BU21" t="s">
        <v>109</v>
      </c>
      <c r="BV21" t="s">
        <v>106</v>
      </c>
      <c r="BW21" s="8" t="s">
        <v>101</v>
      </c>
      <c r="BX21" s="9">
        <f t="shared" ca="1" si="15"/>
        <v>388128</v>
      </c>
      <c r="BY21" s="10" t="str">
        <f t="shared" ca="1" si="9"/>
        <v>250k-750k</v>
      </c>
      <c r="BZ21" s="7">
        <f t="shared" ca="1" si="10"/>
        <v>70985</v>
      </c>
      <c r="CA21" s="7"/>
      <c r="CB21" s="7">
        <f t="shared" ca="1" si="11"/>
        <v>70985</v>
      </c>
      <c r="CC21" s="7" t="s">
        <v>110</v>
      </c>
      <c r="CD21" s="7" t="s">
        <v>111</v>
      </c>
      <c r="CE21" s="7">
        <f t="shared" ca="1" si="12"/>
        <v>4</v>
      </c>
      <c r="CF21" s="7">
        <f t="shared" ca="1" si="16"/>
        <v>97032</v>
      </c>
      <c r="CG21" s="11">
        <f t="shared" ca="1" si="13"/>
        <v>5.467746707050785</v>
      </c>
      <c r="CH21" s="7" t="str">
        <f t="shared" ca="1" si="1"/>
        <v>5-10x</v>
      </c>
      <c r="CI21" s="7" t="s">
        <v>112</v>
      </c>
    </row>
    <row r="22" spans="1:87" x14ac:dyDescent="0.75">
      <c r="A22" s="1">
        <v>11129</v>
      </c>
      <c r="B22" s="1" t="s">
        <v>99</v>
      </c>
      <c r="C22" s="13">
        <v>0.3</v>
      </c>
      <c r="D22" s="1" t="s">
        <v>100</v>
      </c>
      <c r="E22" s="1" t="s">
        <v>100</v>
      </c>
      <c r="F22" s="13">
        <v>0.15</v>
      </c>
      <c r="G22" s="13" t="str">
        <f t="shared" si="2"/>
        <v>No</v>
      </c>
      <c r="H22" s="1" t="s">
        <v>102</v>
      </c>
      <c r="I22" s="2" t="s">
        <v>117</v>
      </c>
      <c r="J22" s="3">
        <v>42370</v>
      </c>
      <c r="K22" s="1">
        <f t="shared" ca="1" si="3"/>
        <v>10</v>
      </c>
      <c r="L22" s="1" t="str">
        <f t="shared" ca="1" si="4"/>
        <v>10-20 años</v>
      </c>
      <c r="M22" s="3">
        <v>42370</v>
      </c>
      <c r="N22" s="1">
        <f t="shared" ca="1" si="14"/>
        <v>10</v>
      </c>
      <c r="O22" s="1" t="str">
        <f t="shared" ca="1" si="5"/>
        <v>10-20 años</v>
      </c>
      <c r="P22" s="3">
        <v>32874</v>
      </c>
      <c r="Q22" s="1">
        <f t="shared" ca="1" si="6"/>
        <v>36</v>
      </c>
      <c r="R22" s="1" t="str">
        <f t="shared" ca="1" si="7"/>
        <v>35-44</v>
      </c>
      <c r="S22" s="1" t="s">
        <v>121</v>
      </c>
      <c r="T22" s="1"/>
      <c r="U22" s="1">
        <v>1</v>
      </c>
      <c r="V22" s="1">
        <v>1</v>
      </c>
      <c r="W22" s="1">
        <v>1</v>
      </c>
      <c r="X22" s="1">
        <v>1</v>
      </c>
      <c r="Y22" s="1"/>
      <c r="Z22" s="1"/>
      <c r="AA22" s="1"/>
      <c r="AB22" s="1"/>
      <c r="AC22" s="1"/>
      <c r="AD22" s="1"/>
      <c r="AE22" s="1"/>
      <c r="AF22" s="1"/>
      <c r="AG22" s="1"/>
      <c r="AH22" s="1"/>
      <c r="AI22" s="1"/>
      <c r="AJ22" s="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f t="shared" si="0"/>
        <v>4</v>
      </c>
      <c r="BS22" s="1" t="str">
        <f t="shared" si="8"/>
        <v>Sin préstamo</v>
      </c>
      <c r="BT22" s="1" t="s">
        <v>104</v>
      </c>
      <c r="BU22" s="1" t="s">
        <v>122</v>
      </c>
      <c r="BV22" s="1" t="s">
        <v>123</v>
      </c>
      <c r="BW22" s="3" t="s">
        <v>101</v>
      </c>
      <c r="BX22" s="4" t="str">
        <f t="shared" ca="1" si="15"/>
        <v/>
      </c>
      <c r="BY22" s="5" t="str">
        <f t="shared" ca="1" si="9"/>
        <v/>
      </c>
      <c r="BZ22" s="2">
        <f t="shared" ca="1" si="10"/>
        <v>443812</v>
      </c>
      <c r="CA22" s="2"/>
      <c r="CB22" s="2">
        <f t="shared" ca="1" si="11"/>
        <v>443812</v>
      </c>
      <c r="CC22" s="2"/>
      <c r="CD22" s="2"/>
      <c r="CE22" s="2" t="str">
        <f t="shared" ca="1" si="12"/>
        <v/>
      </c>
      <c r="CF22" s="2" t="str">
        <f t="shared" ca="1" si="16"/>
        <v/>
      </c>
      <c r="CG22" s="6" t="str">
        <f t="shared" ca="1" si="13"/>
        <v/>
      </c>
      <c r="CH22" s="2" t="str">
        <f t="shared" ca="1" si="1"/>
        <v/>
      </c>
      <c r="CI22" s="2" t="s">
        <v>102</v>
      </c>
    </row>
    <row r="23" spans="1:87" x14ac:dyDescent="0.75">
      <c r="A23">
        <v>11130</v>
      </c>
      <c r="B23" t="s">
        <v>99</v>
      </c>
      <c r="C23" s="12">
        <v>0.4</v>
      </c>
      <c r="D23" t="s">
        <v>101</v>
      </c>
      <c r="E23" t="s">
        <v>100</v>
      </c>
      <c r="F23" s="12">
        <v>0.3</v>
      </c>
      <c r="G23" s="12" t="str">
        <f t="shared" si="2"/>
        <v>No</v>
      </c>
      <c r="H23" t="s">
        <v>102</v>
      </c>
      <c r="I23" s="7" t="s">
        <v>102</v>
      </c>
      <c r="J23" s="8">
        <v>42185</v>
      </c>
      <c r="K23">
        <f t="shared" ca="1" si="3"/>
        <v>11</v>
      </c>
      <c r="L23" t="str">
        <f t="shared" ca="1" si="4"/>
        <v>10-20 años</v>
      </c>
      <c r="M23" s="8">
        <v>42185</v>
      </c>
      <c r="N23">
        <f t="shared" ca="1" si="14"/>
        <v>11</v>
      </c>
      <c r="O23" t="str">
        <f t="shared" ca="1" si="5"/>
        <v>10-20 años</v>
      </c>
      <c r="P23" s="8">
        <v>31048</v>
      </c>
      <c r="Q23">
        <f t="shared" ca="1" si="6"/>
        <v>41</v>
      </c>
      <c r="R23" t="str">
        <f t="shared" ca="1" si="7"/>
        <v>35-44</v>
      </c>
      <c r="S23" t="s">
        <v>126</v>
      </c>
      <c r="V23">
        <v>1</v>
      </c>
      <c r="X23">
        <v>1</v>
      </c>
      <c r="Z23">
        <v>1</v>
      </c>
      <c r="BR23">
        <f t="shared" si="0"/>
        <v>3</v>
      </c>
      <c r="BS23" t="str">
        <f t="shared" si="8"/>
        <v>Sin préstamo</v>
      </c>
      <c r="BT23" t="s">
        <v>104</v>
      </c>
      <c r="BU23" t="s">
        <v>109</v>
      </c>
      <c r="BV23" t="s">
        <v>106</v>
      </c>
      <c r="BW23" s="8" t="s">
        <v>101</v>
      </c>
      <c r="BX23" s="9" t="str">
        <f t="shared" ca="1" si="15"/>
        <v/>
      </c>
      <c r="BY23" s="10" t="str">
        <f t="shared" ca="1" si="9"/>
        <v/>
      </c>
      <c r="BZ23" s="7">
        <f t="shared" ca="1" si="10"/>
        <v>398958</v>
      </c>
      <c r="CA23" s="7"/>
      <c r="CB23" s="7">
        <f t="shared" ca="1" si="11"/>
        <v>398958</v>
      </c>
      <c r="CC23" s="7"/>
      <c r="CD23" s="7"/>
      <c r="CE23" s="7" t="str">
        <f t="shared" ca="1" si="12"/>
        <v/>
      </c>
      <c r="CF23" s="7" t="str">
        <f t="shared" ca="1" si="16"/>
        <v/>
      </c>
      <c r="CG23" s="11" t="str">
        <f t="shared" ca="1" si="13"/>
        <v/>
      </c>
      <c r="CH23" s="7" t="str">
        <f t="shared" ca="1" si="1"/>
        <v/>
      </c>
      <c r="CI23" s="7" t="s">
        <v>102</v>
      </c>
    </row>
    <row r="24" spans="1:87" x14ac:dyDescent="0.75">
      <c r="A24" s="1">
        <v>11131</v>
      </c>
      <c r="B24" s="1" t="s">
        <v>99</v>
      </c>
      <c r="C24" s="13">
        <v>0.5</v>
      </c>
      <c r="D24" s="1" t="s">
        <v>100</v>
      </c>
      <c r="E24" s="1" t="s">
        <v>101</v>
      </c>
      <c r="F24" s="13"/>
      <c r="G24" s="13" t="str">
        <f t="shared" si="2"/>
        <v>Si</v>
      </c>
      <c r="H24" s="1" t="s">
        <v>102</v>
      </c>
      <c r="I24" s="2" t="s">
        <v>102</v>
      </c>
      <c r="J24" s="3">
        <v>42005</v>
      </c>
      <c r="K24" s="1">
        <f t="shared" ca="1" si="3"/>
        <v>11</v>
      </c>
      <c r="L24" s="1" t="str">
        <f t="shared" ca="1" si="4"/>
        <v>10-20 años</v>
      </c>
      <c r="M24" s="3">
        <v>42005</v>
      </c>
      <c r="N24" s="1">
        <f t="shared" ca="1" si="14"/>
        <v>11</v>
      </c>
      <c r="O24" s="1" t="str">
        <f t="shared" ca="1" si="5"/>
        <v>10-20 años</v>
      </c>
      <c r="P24" s="3">
        <v>29221</v>
      </c>
      <c r="Q24" s="1">
        <f t="shared" ca="1" si="6"/>
        <v>46</v>
      </c>
      <c r="R24" s="1" t="str">
        <f t="shared" ca="1" si="7"/>
        <v>45-54</v>
      </c>
      <c r="S24" s="1" t="s">
        <v>103</v>
      </c>
      <c r="T24" s="1"/>
      <c r="U24" s="1">
        <v>1</v>
      </c>
      <c r="V24" s="1"/>
      <c r="W24" s="1">
        <v>1</v>
      </c>
      <c r="X24" s="1"/>
      <c r="Y24" s="1">
        <v>1</v>
      </c>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f t="shared" si="0"/>
        <v>3</v>
      </c>
      <c r="BS24" s="1" t="str">
        <f t="shared" si="8"/>
        <v>Sin préstamo</v>
      </c>
      <c r="BT24" s="1" t="s">
        <v>104</v>
      </c>
      <c r="BU24" s="1" t="s">
        <v>105</v>
      </c>
      <c r="BV24" s="1" t="s">
        <v>106</v>
      </c>
      <c r="BW24" s="3" t="s">
        <v>101</v>
      </c>
      <c r="BX24" s="4" t="str">
        <f t="shared" ca="1" si="15"/>
        <v/>
      </c>
      <c r="BY24" s="5" t="str">
        <f t="shared" ca="1" si="9"/>
        <v/>
      </c>
      <c r="BZ24" s="2">
        <f t="shared" ca="1" si="10"/>
        <v>1419159</v>
      </c>
      <c r="CA24" s="2"/>
      <c r="CB24" s="2">
        <f t="shared" ca="1" si="11"/>
        <v>1419159</v>
      </c>
      <c r="CC24" s="2"/>
      <c r="CD24" s="2"/>
      <c r="CE24" s="2" t="str">
        <f t="shared" ca="1" si="12"/>
        <v/>
      </c>
      <c r="CF24" s="2" t="str">
        <f t="shared" ca="1" si="16"/>
        <v/>
      </c>
      <c r="CG24" s="6" t="str">
        <f t="shared" ca="1" si="13"/>
        <v/>
      </c>
      <c r="CH24" s="2" t="str">
        <f t="shared" ca="1" si="1"/>
        <v/>
      </c>
      <c r="CI24" s="2" t="s">
        <v>102</v>
      </c>
    </row>
    <row r="25" spans="1:87" x14ac:dyDescent="0.75">
      <c r="A25">
        <v>11132</v>
      </c>
      <c r="B25" t="s">
        <v>99</v>
      </c>
      <c r="C25" s="12">
        <v>0.6</v>
      </c>
      <c r="D25" t="s">
        <v>101</v>
      </c>
      <c r="E25" t="s">
        <v>101</v>
      </c>
      <c r="G25" s="12" t="str">
        <f t="shared" si="2"/>
        <v>Si</v>
      </c>
      <c r="H25" t="s">
        <v>102</v>
      </c>
      <c r="I25" s="7" t="s">
        <v>117</v>
      </c>
      <c r="J25" s="8">
        <v>41640</v>
      </c>
      <c r="K25">
        <f t="shared" ca="1" si="3"/>
        <v>12</v>
      </c>
      <c r="L25" t="str">
        <f t="shared" ca="1" si="4"/>
        <v>10-20 años</v>
      </c>
      <c r="M25" s="8">
        <v>41640</v>
      </c>
      <c r="N25">
        <f t="shared" ca="1" si="14"/>
        <v>12</v>
      </c>
      <c r="O25" t="str">
        <f t="shared" ca="1" si="5"/>
        <v>10-20 años</v>
      </c>
      <c r="P25" s="8">
        <v>27395</v>
      </c>
      <c r="Q25">
        <f t="shared" ca="1" si="6"/>
        <v>51</v>
      </c>
      <c r="R25" t="str">
        <f t="shared" ca="1" si="7"/>
        <v>45-54</v>
      </c>
      <c r="S25" t="s">
        <v>133</v>
      </c>
      <c r="V25">
        <v>1</v>
      </c>
      <c r="X25">
        <v>1</v>
      </c>
      <c r="Z25">
        <v>1</v>
      </c>
      <c r="BR25">
        <f t="shared" si="0"/>
        <v>3</v>
      </c>
      <c r="BS25" t="str">
        <f t="shared" si="8"/>
        <v>Sin préstamo</v>
      </c>
      <c r="BT25" t="s">
        <v>104</v>
      </c>
      <c r="BU25" t="s">
        <v>122</v>
      </c>
      <c r="BV25" t="s">
        <v>134</v>
      </c>
      <c r="BW25" s="8" t="s">
        <v>101</v>
      </c>
      <c r="BX25" s="9" t="str">
        <f t="shared" ca="1" si="15"/>
        <v/>
      </c>
      <c r="BY25" s="10" t="str">
        <f t="shared" ca="1" si="9"/>
        <v/>
      </c>
      <c r="BZ25" s="7">
        <f t="shared" ca="1" si="10"/>
        <v>1214176</v>
      </c>
      <c r="CA25" s="7"/>
      <c r="CB25" s="7">
        <f t="shared" ca="1" si="11"/>
        <v>1214176</v>
      </c>
      <c r="CC25" s="7"/>
      <c r="CD25" s="7"/>
      <c r="CE25" s="7" t="str">
        <f t="shared" ca="1" si="12"/>
        <v/>
      </c>
      <c r="CF25" s="7" t="str">
        <f t="shared" ca="1" si="16"/>
        <v/>
      </c>
      <c r="CG25" s="11" t="str">
        <f t="shared" ca="1" si="13"/>
        <v/>
      </c>
      <c r="CH25" s="7" t="str">
        <f t="shared" ca="1" si="1"/>
        <v/>
      </c>
      <c r="CI25" s="7" t="s">
        <v>102</v>
      </c>
    </row>
    <row r="26" spans="1:87" x14ac:dyDescent="0.75">
      <c r="A26" s="1">
        <v>11133</v>
      </c>
      <c r="B26" s="1" t="s">
        <v>99</v>
      </c>
      <c r="C26" s="13">
        <v>0.7</v>
      </c>
      <c r="D26" s="1" t="s">
        <v>100</v>
      </c>
      <c r="E26" s="1" t="s">
        <v>100</v>
      </c>
      <c r="F26" s="13">
        <v>0.4</v>
      </c>
      <c r="G26" s="13" t="str">
        <f t="shared" si="2"/>
        <v>Si</v>
      </c>
      <c r="H26" s="1" t="s">
        <v>102</v>
      </c>
      <c r="I26" s="2" t="s">
        <v>102</v>
      </c>
      <c r="J26" s="3">
        <v>41275</v>
      </c>
      <c r="K26" s="1">
        <f t="shared" ca="1" si="3"/>
        <v>13</v>
      </c>
      <c r="L26" s="1" t="str">
        <f t="shared" ca="1" si="4"/>
        <v>10-20 años</v>
      </c>
      <c r="M26" s="3">
        <v>41275</v>
      </c>
      <c r="N26" s="1">
        <f t="shared" ca="1" si="14"/>
        <v>13</v>
      </c>
      <c r="O26" s="1" t="str">
        <f t="shared" ca="1" si="5"/>
        <v>10-20 años</v>
      </c>
      <c r="P26" s="3">
        <v>25569</v>
      </c>
      <c r="Q26" s="1">
        <f t="shared" ca="1" si="6"/>
        <v>56</v>
      </c>
      <c r="R26" s="1" t="str">
        <f t="shared" ca="1" si="7"/>
        <v>55-64</v>
      </c>
      <c r="S26" s="1" t="s">
        <v>133</v>
      </c>
      <c r="T26" s="1">
        <v>1</v>
      </c>
      <c r="U26" s="1">
        <v>1</v>
      </c>
      <c r="V26" s="1">
        <v>1</v>
      </c>
      <c r="W26" s="1">
        <v>1</v>
      </c>
      <c r="X26" s="1">
        <v>1</v>
      </c>
      <c r="Y26" s="1">
        <v>1</v>
      </c>
      <c r="Z26" s="1">
        <v>1</v>
      </c>
      <c r="AA26" s="1"/>
      <c r="AB26" s="1"/>
      <c r="AC26" s="1"/>
      <c r="AD26" s="1"/>
      <c r="AE26" s="1"/>
      <c r="AF26" s="1"/>
      <c r="AG26" s="1"/>
      <c r="AH26" s="1"/>
      <c r="AI26" s="1"/>
      <c r="AJ26" s="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f t="shared" si="0"/>
        <v>7</v>
      </c>
      <c r="BS26" s="1" t="str">
        <f t="shared" si="8"/>
        <v>Préstamo</v>
      </c>
      <c r="BT26" s="1" t="s">
        <v>104</v>
      </c>
      <c r="BU26" s="1" t="s">
        <v>105</v>
      </c>
      <c r="BV26" s="1" t="s">
        <v>135</v>
      </c>
      <c r="BW26" s="3" t="s">
        <v>101</v>
      </c>
      <c r="BX26" s="4">
        <f t="shared" ca="1" si="15"/>
        <v>2399954</v>
      </c>
      <c r="BY26" s="5" t="str">
        <f t="shared" ca="1" si="9"/>
        <v>750k-5 mil</v>
      </c>
      <c r="BZ26" s="2">
        <f t="shared" ca="1" si="10"/>
        <v>1075544</v>
      </c>
      <c r="CA26" s="2"/>
      <c r="CB26" s="2">
        <f t="shared" ca="1" si="11"/>
        <v>1075544</v>
      </c>
      <c r="CC26" s="2" t="s">
        <v>119</v>
      </c>
      <c r="CD26" s="2" t="s">
        <v>125</v>
      </c>
      <c r="CE26" s="2">
        <f t="shared" ca="1" si="12"/>
        <v>5</v>
      </c>
      <c r="CF26" s="2">
        <f t="shared" ca="1" si="16"/>
        <v>479990.8</v>
      </c>
      <c r="CG26" s="6">
        <f t="shared" ca="1" si="13"/>
        <v>2.2313861636529979</v>
      </c>
      <c r="CH26" s="2" t="str">
        <f t="shared" ca="1" si="1"/>
        <v>1-5x</v>
      </c>
      <c r="CI26" s="2" t="s">
        <v>112</v>
      </c>
    </row>
    <row r="27" spans="1:87" x14ac:dyDescent="0.75">
      <c r="A27">
        <v>11134</v>
      </c>
      <c r="B27" t="s">
        <v>99</v>
      </c>
      <c r="C27" s="12">
        <v>0.8</v>
      </c>
      <c r="D27" t="s">
        <v>101</v>
      </c>
      <c r="E27" t="s">
        <v>100</v>
      </c>
      <c r="F27" s="12">
        <v>0.75</v>
      </c>
      <c r="G27" s="12" t="str">
        <f t="shared" si="2"/>
        <v>Si</v>
      </c>
      <c r="H27" t="s">
        <v>102</v>
      </c>
      <c r="I27" s="7" t="s">
        <v>117</v>
      </c>
      <c r="J27" s="8">
        <v>40909</v>
      </c>
      <c r="K27">
        <f t="shared" ca="1" si="3"/>
        <v>14</v>
      </c>
      <c r="L27" t="str">
        <f t="shared" ca="1" si="4"/>
        <v>10-20 años</v>
      </c>
      <c r="M27" s="8">
        <v>40909</v>
      </c>
      <c r="N27">
        <f t="shared" ca="1" si="14"/>
        <v>14</v>
      </c>
      <c r="O27" t="str">
        <f t="shared" ca="1" si="5"/>
        <v>10-20 años</v>
      </c>
      <c r="P27" s="8">
        <v>23743</v>
      </c>
      <c r="Q27">
        <f t="shared" ca="1" si="6"/>
        <v>61</v>
      </c>
      <c r="R27" t="str">
        <f t="shared" ca="1" si="7"/>
        <v>55-64</v>
      </c>
      <c r="S27" t="s">
        <v>114</v>
      </c>
      <c r="V27">
        <v>1</v>
      </c>
      <c r="X27">
        <v>1</v>
      </c>
      <c r="Z27">
        <v>1</v>
      </c>
      <c r="BR27">
        <f t="shared" si="0"/>
        <v>3</v>
      </c>
      <c r="BS27" t="str">
        <f t="shared" si="8"/>
        <v>Sin préstamo</v>
      </c>
      <c r="BT27" t="s">
        <v>104</v>
      </c>
      <c r="BU27" t="s">
        <v>122</v>
      </c>
      <c r="BV27" t="s">
        <v>123</v>
      </c>
      <c r="BW27" s="8" t="s">
        <v>101</v>
      </c>
      <c r="BX27" s="9" t="str">
        <f t="shared" ca="1" si="15"/>
        <v/>
      </c>
      <c r="BY27" s="10" t="str">
        <f t="shared" ca="1" si="9"/>
        <v/>
      </c>
      <c r="BZ27" s="7">
        <f t="shared" ca="1" si="10"/>
        <v>433540</v>
      </c>
      <c r="CA27" s="7"/>
      <c r="CB27" s="7">
        <f t="shared" ca="1" si="11"/>
        <v>433540</v>
      </c>
      <c r="CC27" s="7"/>
      <c r="CD27" s="7"/>
      <c r="CE27" s="7" t="str">
        <f t="shared" ca="1" si="12"/>
        <v/>
      </c>
      <c r="CF27" s="7" t="str">
        <f t="shared" ca="1" si="16"/>
        <v/>
      </c>
      <c r="CG27" s="11" t="str">
        <f t="shared" ca="1" si="13"/>
        <v/>
      </c>
      <c r="CH27" s="7" t="str">
        <f t="shared" ca="1" si="1"/>
        <v/>
      </c>
      <c r="CI27" s="7" t="s">
        <v>102</v>
      </c>
    </row>
    <row r="28" spans="1:87" x14ac:dyDescent="0.75">
      <c r="A28" s="1">
        <v>11135</v>
      </c>
      <c r="B28" s="1" t="s">
        <v>99</v>
      </c>
      <c r="C28" s="13">
        <v>0.75</v>
      </c>
      <c r="D28" s="1" t="s">
        <v>100</v>
      </c>
      <c r="E28" s="1" t="s">
        <v>101</v>
      </c>
      <c r="F28" s="13"/>
      <c r="G28" s="13" t="str">
        <f t="shared" si="2"/>
        <v>Si</v>
      </c>
      <c r="H28" s="1" t="s">
        <v>102</v>
      </c>
      <c r="I28" s="2" t="s">
        <v>117</v>
      </c>
      <c r="J28" s="3">
        <v>40544</v>
      </c>
      <c r="K28" s="1">
        <f t="shared" ca="1" si="3"/>
        <v>15</v>
      </c>
      <c r="L28" s="1" t="str">
        <f t="shared" ca="1" si="4"/>
        <v>10-20 años</v>
      </c>
      <c r="M28" s="3">
        <v>40544</v>
      </c>
      <c r="N28" s="1">
        <f t="shared" ca="1" si="14"/>
        <v>15</v>
      </c>
      <c r="O28" s="1" t="str">
        <f t="shared" ca="1" si="5"/>
        <v>10-20 años</v>
      </c>
      <c r="P28" s="3">
        <v>36526</v>
      </c>
      <c r="Q28" s="1">
        <f t="shared" ca="1" si="6"/>
        <v>26</v>
      </c>
      <c r="R28" s="1" t="str">
        <f t="shared" ca="1" si="7"/>
        <v>25-34</v>
      </c>
      <c r="S28" s="1" t="s">
        <v>103</v>
      </c>
      <c r="T28" s="1"/>
      <c r="U28" s="1">
        <v>1</v>
      </c>
      <c r="V28" s="1">
        <v>1</v>
      </c>
      <c r="W28" s="1">
        <v>1</v>
      </c>
      <c r="X28" s="1">
        <v>1</v>
      </c>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f t="shared" si="0"/>
        <v>4</v>
      </c>
      <c r="BS28" s="1" t="str">
        <f t="shared" si="8"/>
        <v>Sin préstamo</v>
      </c>
      <c r="BT28" s="1" t="s">
        <v>104</v>
      </c>
      <c r="BU28" s="1" t="s">
        <v>122</v>
      </c>
      <c r="BV28" s="1" t="s">
        <v>134</v>
      </c>
      <c r="BW28" s="3" t="s">
        <v>101</v>
      </c>
      <c r="BX28" s="4" t="str">
        <f t="shared" ca="1" si="15"/>
        <v/>
      </c>
      <c r="BY28" s="5" t="str">
        <f t="shared" ca="1" si="9"/>
        <v/>
      </c>
      <c r="BZ28" s="2">
        <f t="shared" ca="1" si="10"/>
        <v>507430</v>
      </c>
      <c r="CA28" s="2"/>
      <c r="CB28" s="2">
        <f t="shared" ca="1" si="11"/>
        <v>507430</v>
      </c>
      <c r="CC28" s="2"/>
      <c r="CD28" s="2"/>
      <c r="CE28" s="2" t="str">
        <f t="shared" ca="1" si="12"/>
        <v/>
      </c>
      <c r="CF28" s="2" t="str">
        <f t="shared" ca="1" si="16"/>
        <v/>
      </c>
      <c r="CG28" s="6" t="str">
        <f t="shared" ca="1" si="13"/>
        <v/>
      </c>
      <c r="CH28" s="2" t="str">
        <f t="shared" ca="1" si="1"/>
        <v/>
      </c>
      <c r="CI28" s="2" t="s">
        <v>102</v>
      </c>
    </row>
    <row r="29" spans="1:87" x14ac:dyDescent="0.75">
      <c r="A29">
        <v>11136</v>
      </c>
      <c r="B29" t="s">
        <v>127</v>
      </c>
      <c r="C29" s="12">
        <v>1</v>
      </c>
      <c r="D29" t="s">
        <v>101</v>
      </c>
      <c r="E29" t="s">
        <v>101</v>
      </c>
      <c r="G29" s="12" t="str">
        <f t="shared" si="2"/>
        <v>Si</v>
      </c>
      <c r="H29" t="s">
        <v>102</v>
      </c>
      <c r="I29" s="7" t="s">
        <v>117</v>
      </c>
      <c r="J29" s="8">
        <v>40179</v>
      </c>
      <c r="K29">
        <f t="shared" ca="1" si="3"/>
        <v>16</v>
      </c>
      <c r="L29" t="str">
        <f t="shared" ca="1" si="4"/>
        <v>10-20 años</v>
      </c>
      <c r="M29" s="8">
        <v>40179</v>
      </c>
      <c r="N29">
        <f t="shared" ca="1" si="14"/>
        <v>16</v>
      </c>
      <c r="O29" t="str">
        <f t="shared" ca="1" si="5"/>
        <v>10-20 años</v>
      </c>
      <c r="P29" s="8">
        <v>34700</v>
      </c>
      <c r="Q29">
        <f t="shared" ca="1" si="6"/>
        <v>31</v>
      </c>
      <c r="R29" t="str">
        <f t="shared" ca="1" si="7"/>
        <v>25-34</v>
      </c>
      <c r="S29" t="s">
        <v>133</v>
      </c>
      <c r="V29">
        <v>1</v>
      </c>
      <c r="X29">
        <v>1</v>
      </c>
      <c r="Z29">
        <v>1</v>
      </c>
      <c r="BR29">
        <f t="shared" si="0"/>
        <v>3</v>
      </c>
      <c r="BS29" t="str">
        <f t="shared" si="8"/>
        <v>Sin préstamo</v>
      </c>
      <c r="BT29" t="s">
        <v>104</v>
      </c>
      <c r="BU29" t="s">
        <v>122</v>
      </c>
      <c r="BV29" t="s">
        <v>134</v>
      </c>
      <c r="BW29" s="8" t="s">
        <v>101</v>
      </c>
      <c r="BX29" s="9" t="str">
        <f t="shared" ca="1" si="15"/>
        <v/>
      </c>
      <c r="BY29" s="10" t="str">
        <f t="shared" ca="1" si="9"/>
        <v/>
      </c>
      <c r="BZ29" s="7">
        <f t="shared" ca="1" si="10"/>
        <v>416100</v>
      </c>
      <c r="CA29" s="7"/>
      <c r="CB29" s="7">
        <f t="shared" ca="1" si="11"/>
        <v>416100</v>
      </c>
      <c r="CC29" s="7"/>
      <c r="CD29" s="7"/>
      <c r="CE29" s="7" t="str">
        <f t="shared" ca="1" si="12"/>
        <v/>
      </c>
      <c r="CF29" s="7" t="str">
        <f t="shared" ca="1" si="16"/>
        <v/>
      </c>
      <c r="CG29" s="11" t="str">
        <f t="shared" ca="1" si="13"/>
        <v/>
      </c>
      <c r="CH29" s="7" t="str">
        <f t="shared" ca="1" si="1"/>
        <v/>
      </c>
      <c r="CI29" s="7" t="s">
        <v>102</v>
      </c>
    </row>
    <row r="30" spans="1:87" x14ac:dyDescent="0.75">
      <c r="A30" s="1">
        <v>11137</v>
      </c>
      <c r="B30" s="1" t="s">
        <v>128</v>
      </c>
      <c r="C30" s="13">
        <v>0</v>
      </c>
      <c r="D30" s="1" t="s">
        <v>100</v>
      </c>
      <c r="E30" s="1" t="s">
        <v>100</v>
      </c>
      <c r="F30" s="13">
        <v>0.15</v>
      </c>
      <c r="G30" s="13" t="str">
        <f t="shared" si="2"/>
        <v>No</v>
      </c>
      <c r="H30" s="1" t="s">
        <v>102</v>
      </c>
      <c r="I30" s="2" t="s">
        <v>102</v>
      </c>
      <c r="J30" s="3">
        <v>39814</v>
      </c>
      <c r="K30" s="1">
        <f t="shared" ca="1" si="3"/>
        <v>17</v>
      </c>
      <c r="L30" s="1" t="str">
        <f t="shared" ca="1" si="4"/>
        <v>10-20 años</v>
      </c>
      <c r="M30" s="3">
        <v>39814</v>
      </c>
      <c r="N30" s="1">
        <f t="shared" ca="1" si="14"/>
        <v>17</v>
      </c>
      <c r="O30" s="1" t="str">
        <f t="shared" ca="1" si="5"/>
        <v>10-20 años</v>
      </c>
      <c r="P30" s="3">
        <v>32874</v>
      </c>
      <c r="Q30" s="1">
        <f t="shared" ca="1" si="6"/>
        <v>36</v>
      </c>
      <c r="R30" s="1" t="str">
        <f t="shared" ca="1" si="7"/>
        <v>35-44</v>
      </c>
      <c r="S30" s="1" t="s">
        <v>103</v>
      </c>
      <c r="T30" s="1"/>
      <c r="U30" s="1">
        <v>1</v>
      </c>
      <c r="V30" s="1"/>
      <c r="W30" s="1">
        <v>1</v>
      </c>
      <c r="X30" s="1"/>
      <c r="Y30" s="1">
        <v>1</v>
      </c>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f t="shared" si="0"/>
        <v>3</v>
      </c>
      <c r="BS30" s="1" t="str">
        <f t="shared" si="8"/>
        <v>Sin préstamo</v>
      </c>
      <c r="BT30" s="1" t="s">
        <v>104</v>
      </c>
      <c r="BU30" s="1" t="s">
        <v>105</v>
      </c>
      <c r="BV30" s="1" t="s">
        <v>106</v>
      </c>
      <c r="BW30" s="3" t="s">
        <v>101</v>
      </c>
      <c r="BX30" s="4" t="str">
        <f t="shared" ca="1" si="15"/>
        <v/>
      </c>
      <c r="BY30" s="5" t="str">
        <f t="shared" ca="1" si="9"/>
        <v/>
      </c>
      <c r="BZ30" s="2">
        <f t="shared" ca="1" si="10"/>
        <v>330</v>
      </c>
      <c r="CA30" s="2"/>
      <c r="CB30" s="2">
        <f t="shared" ca="1" si="11"/>
        <v>330</v>
      </c>
      <c r="CC30" s="2"/>
      <c r="CD30" s="2"/>
      <c r="CE30" s="2" t="str">
        <f t="shared" ca="1" si="12"/>
        <v/>
      </c>
      <c r="CF30" s="2" t="str">
        <f t="shared" ca="1" si="16"/>
        <v/>
      </c>
      <c r="CG30" s="6" t="str">
        <f t="shared" ca="1" si="13"/>
        <v/>
      </c>
      <c r="CH30" s="2" t="str">
        <f t="shared" ca="1" si="1"/>
        <v/>
      </c>
      <c r="CI30" s="2" t="s">
        <v>102</v>
      </c>
    </row>
    <row r="31" spans="1:87" x14ac:dyDescent="0.75">
      <c r="A31">
        <v>11138</v>
      </c>
      <c r="B31" t="s">
        <v>99</v>
      </c>
      <c r="C31" s="12">
        <v>0.4</v>
      </c>
      <c r="D31" t="s">
        <v>101</v>
      </c>
      <c r="E31" t="s">
        <v>100</v>
      </c>
      <c r="F31" s="12">
        <v>0.5</v>
      </c>
      <c r="G31" s="12" t="str">
        <f t="shared" si="2"/>
        <v>No</v>
      </c>
      <c r="H31" t="s">
        <v>102</v>
      </c>
      <c r="I31" s="7" t="s">
        <v>117</v>
      </c>
      <c r="J31" s="8">
        <v>39448</v>
      </c>
      <c r="K31">
        <f t="shared" ca="1" si="3"/>
        <v>18</v>
      </c>
      <c r="L31" t="str">
        <f t="shared" ca="1" si="4"/>
        <v>10-20 años</v>
      </c>
      <c r="M31" s="8">
        <v>39448</v>
      </c>
      <c r="N31">
        <f t="shared" ca="1" si="14"/>
        <v>18</v>
      </c>
      <c r="O31" t="str">
        <f t="shared" ca="1" si="5"/>
        <v>10-20 años</v>
      </c>
      <c r="P31" s="8">
        <v>31048</v>
      </c>
      <c r="Q31">
        <f t="shared" ca="1" si="6"/>
        <v>41</v>
      </c>
      <c r="R31" t="str">
        <f t="shared" ca="1" si="7"/>
        <v>35-44</v>
      </c>
      <c r="S31" t="s">
        <v>103</v>
      </c>
      <c r="V31">
        <v>1</v>
      </c>
      <c r="X31">
        <v>1</v>
      </c>
      <c r="Z31">
        <v>1</v>
      </c>
      <c r="BR31">
        <f t="shared" si="0"/>
        <v>3</v>
      </c>
      <c r="BS31" t="str">
        <f t="shared" si="8"/>
        <v>Sin préstamo</v>
      </c>
      <c r="BT31" t="s">
        <v>104</v>
      </c>
      <c r="BU31" t="s">
        <v>122</v>
      </c>
      <c r="BV31" t="s">
        <v>123</v>
      </c>
      <c r="BW31" s="8" t="s">
        <v>101</v>
      </c>
      <c r="BX31" s="9" t="str">
        <f t="shared" ca="1" si="15"/>
        <v/>
      </c>
      <c r="BY31" s="10" t="str">
        <f t="shared" ca="1" si="9"/>
        <v/>
      </c>
      <c r="BZ31" s="7">
        <f t="shared" ca="1" si="10"/>
        <v>224959</v>
      </c>
      <c r="CA31" s="7"/>
      <c r="CB31" s="7">
        <f t="shared" ca="1" si="11"/>
        <v>224959</v>
      </c>
      <c r="CC31" s="7"/>
      <c r="CD31" s="7"/>
      <c r="CE31" s="7" t="str">
        <f t="shared" ca="1" si="12"/>
        <v/>
      </c>
      <c r="CF31" s="7" t="str">
        <f t="shared" ca="1" si="16"/>
        <v/>
      </c>
      <c r="CG31" s="11" t="str">
        <f t="shared" ca="1" si="13"/>
        <v/>
      </c>
      <c r="CH31" s="7" t="str">
        <f t="shared" ca="1" si="1"/>
        <v/>
      </c>
      <c r="CI31" s="7" t="s">
        <v>102</v>
      </c>
    </row>
    <row r="32" spans="1:87" x14ac:dyDescent="0.75">
      <c r="A32" s="1">
        <v>11139</v>
      </c>
      <c r="B32" s="1" t="s">
        <v>120</v>
      </c>
      <c r="C32" s="13">
        <v>0.15</v>
      </c>
      <c r="D32" s="1" t="s">
        <v>100</v>
      </c>
      <c r="E32" s="1" t="s">
        <v>101</v>
      </c>
      <c r="F32" s="13"/>
      <c r="G32" s="13" t="str">
        <f t="shared" si="2"/>
        <v>No</v>
      </c>
      <c r="H32" s="1" t="s">
        <v>107</v>
      </c>
      <c r="I32" s="2" t="s">
        <v>124</v>
      </c>
      <c r="J32" s="3">
        <v>39083</v>
      </c>
      <c r="K32" s="1">
        <f t="shared" ca="1" si="3"/>
        <v>19</v>
      </c>
      <c r="L32" s="1" t="str">
        <f t="shared" ca="1" si="4"/>
        <v>10-20 años</v>
      </c>
      <c r="M32" s="3">
        <v>39083</v>
      </c>
      <c r="N32" s="1">
        <f t="shared" ca="1" si="14"/>
        <v>19</v>
      </c>
      <c r="O32" s="1" t="str">
        <f t="shared" ca="1" si="5"/>
        <v>10-20 años</v>
      </c>
      <c r="P32" s="3">
        <v>29221</v>
      </c>
      <c r="Q32" s="1">
        <f t="shared" ca="1" si="6"/>
        <v>46</v>
      </c>
      <c r="R32" s="1" t="str">
        <f t="shared" ca="1" si="7"/>
        <v>45-54</v>
      </c>
      <c r="S32" s="1" t="s">
        <v>103</v>
      </c>
      <c r="T32" s="1">
        <v>1</v>
      </c>
      <c r="U32" s="1">
        <v>1</v>
      </c>
      <c r="V32" s="1">
        <v>1</v>
      </c>
      <c r="W32" s="1">
        <v>1</v>
      </c>
      <c r="X32" s="1">
        <v>1</v>
      </c>
      <c r="Y32" s="1">
        <v>1</v>
      </c>
      <c r="Z32" s="1">
        <v>1</v>
      </c>
      <c r="AA32" s="1"/>
      <c r="AB32" s="1"/>
      <c r="AC32" s="1"/>
      <c r="AD32" s="1"/>
      <c r="AE32" s="1"/>
      <c r="AF32" s="1"/>
      <c r="AG32" s="1"/>
      <c r="AH32" s="1"/>
      <c r="AI32" s="1"/>
      <c r="AJ32" s="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f t="shared" si="0"/>
        <v>7</v>
      </c>
      <c r="BS32" s="1" t="str">
        <f t="shared" si="8"/>
        <v>Préstamo</v>
      </c>
      <c r="BT32" s="1" t="s">
        <v>104</v>
      </c>
      <c r="BU32" s="1" t="s">
        <v>122</v>
      </c>
      <c r="BV32" s="1" t="s">
        <v>123</v>
      </c>
      <c r="BW32" s="3" t="s">
        <v>101</v>
      </c>
      <c r="BX32" s="4">
        <f t="shared" ca="1" si="15"/>
        <v>768082</v>
      </c>
      <c r="BY32" s="5" t="str">
        <f t="shared" ca="1" si="9"/>
        <v>750k-5 mil</v>
      </c>
      <c r="BZ32" s="2">
        <f t="shared" ca="1" si="10"/>
        <v>422863</v>
      </c>
      <c r="CA32" s="2"/>
      <c r="CB32" s="2">
        <f t="shared" ca="1" si="11"/>
        <v>422863</v>
      </c>
      <c r="CC32" s="2" t="s">
        <v>110</v>
      </c>
      <c r="CD32" s="2" t="s">
        <v>125</v>
      </c>
      <c r="CE32" s="2">
        <f t="shared" ca="1" si="12"/>
        <v>6</v>
      </c>
      <c r="CF32" s="2">
        <f t="shared" ca="1" si="16"/>
        <v>128013.66666666667</v>
      </c>
      <c r="CG32" s="6">
        <f t="shared" ca="1" si="13"/>
        <v>1.8163849757486468</v>
      </c>
      <c r="CH32" s="2" t="str">
        <f t="shared" ca="1" si="1"/>
        <v>1-5x</v>
      </c>
      <c r="CI32" s="2" t="s">
        <v>112</v>
      </c>
    </row>
    <row r="33" spans="1:87" x14ac:dyDescent="0.75">
      <c r="A33">
        <v>11140</v>
      </c>
      <c r="B33" t="s">
        <v>120</v>
      </c>
      <c r="C33" s="12">
        <v>0.2</v>
      </c>
      <c r="D33" t="s">
        <v>101</v>
      </c>
      <c r="E33" t="s">
        <v>101</v>
      </c>
      <c r="G33" s="12" t="str">
        <f t="shared" si="2"/>
        <v>No</v>
      </c>
      <c r="H33" t="s">
        <v>102</v>
      </c>
      <c r="I33" s="7" t="s">
        <v>117</v>
      </c>
      <c r="J33" s="8">
        <v>38718</v>
      </c>
      <c r="K33">
        <f t="shared" ca="1" si="3"/>
        <v>20</v>
      </c>
      <c r="L33" t="str">
        <f t="shared" ca="1" si="4"/>
        <v>&gt;20 años</v>
      </c>
      <c r="M33" s="8">
        <v>38718</v>
      </c>
      <c r="N33">
        <f t="shared" ca="1" si="14"/>
        <v>20</v>
      </c>
      <c r="O33" t="str">
        <f t="shared" ca="1" si="5"/>
        <v>&gt;20 años</v>
      </c>
      <c r="P33" s="8">
        <v>27395</v>
      </c>
      <c r="Q33">
        <f t="shared" ca="1" si="6"/>
        <v>51</v>
      </c>
      <c r="R33" t="str">
        <f t="shared" ca="1" si="7"/>
        <v>45-54</v>
      </c>
      <c r="S33" t="s">
        <v>133</v>
      </c>
      <c r="T33">
        <v>1</v>
      </c>
      <c r="V33">
        <v>1</v>
      </c>
      <c r="X33">
        <v>1</v>
      </c>
      <c r="Z33">
        <v>1</v>
      </c>
      <c r="BR33">
        <f t="shared" si="0"/>
        <v>4</v>
      </c>
      <c r="BS33" t="str">
        <f t="shared" si="8"/>
        <v>Préstamo</v>
      </c>
      <c r="BT33" t="s">
        <v>104</v>
      </c>
      <c r="BU33" t="s">
        <v>122</v>
      </c>
      <c r="BV33" t="s">
        <v>123</v>
      </c>
      <c r="BW33" s="8" t="s">
        <v>101</v>
      </c>
      <c r="BX33" s="9">
        <f t="shared" ca="1" si="15"/>
        <v>283372</v>
      </c>
      <c r="BY33" s="10" t="str">
        <f t="shared" ca="1" si="9"/>
        <v>250k-750k</v>
      </c>
      <c r="BZ33" s="7">
        <f t="shared" ca="1" si="10"/>
        <v>663207</v>
      </c>
      <c r="CA33" s="7"/>
      <c r="CB33" s="7">
        <f t="shared" ca="1" si="11"/>
        <v>663207</v>
      </c>
      <c r="CC33" s="7" t="s">
        <v>110</v>
      </c>
      <c r="CD33" s="7" t="s">
        <v>111</v>
      </c>
      <c r="CE33" s="7">
        <f t="shared" ca="1" si="12"/>
        <v>6</v>
      </c>
      <c r="CF33" s="7">
        <f t="shared" ca="1" si="16"/>
        <v>47228.666666666664</v>
      </c>
      <c r="CG33" s="11">
        <f t="shared" ca="1" si="13"/>
        <v>0.42727534540497913</v>
      </c>
      <c r="CH33" s="7" t="str">
        <f t="shared" ca="1" si="1"/>
        <v>1x</v>
      </c>
      <c r="CI33" s="7" t="s">
        <v>102</v>
      </c>
    </row>
    <row r="34" spans="1:87" x14ac:dyDescent="0.75">
      <c r="A34" s="1">
        <v>11141</v>
      </c>
      <c r="B34" s="1" t="s">
        <v>99</v>
      </c>
      <c r="C34" s="13">
        <v>0.3</v>
      </c>
      <c r="D34" s="1" t="s">
        <v>100</v>
      </c>
      <c r="E34" s="1" t="s">
        <v>100</v>
      </c>
      <c r="F34" s="13">
        <v>0.15</v>
      </c>
      <c r="G34" s="13" t="str">
        <f t="shared" si="2"/>
        <v>No</v>
      </c>
      <c r="H34" s="1" t="s">
        <v>116</v>
      </c>
      <c r="I34" s="2" t="s">
        <v>117</v>
      </c>
      <c r="J34" s="3">
        <v>38353</v>
      </c>
      <c r="K34" s="1">
        <f t="shared" ca="1" si="3"/>
        <v>21</v>
      </c>
      <c r="L34" s="1" t="str">
        <f t="shared" ca="1" si="4"/>
        <v>&gt;20 años</v>
      </c>
      <c r="M34" s="3">
        <v>38353</v>
      </c>
      <c r="N34" s="1">
        <f t="shared" ca="1" si="14"/>
        <v>21</v>
      </c>
      <c r="O34" s="1" t="str">
        <f t="shared" ca="1" si="5"/>
        <v>&gt;20 años</v>
      </c>
      <c r="P34" s="3">
        <v>25569</v>
      </c>
      <c r="Q34" s="1">
        <f t="shared" ca="1" si="6"/>
        <v>56</v>
      </c>
      <c r="R34" s="1" t="str">
        <f t="shared" ca="1" si="7"/>
        <v>55-64</v>
      </c>
      <c r="S34" s="1" t="s">
        <v>121</v>
      </c>
      <c r="T34" s="1">
        <v>1</v>
      </c>
      <c r="U34" s="1">
        <v>1</v>
      </c>
      <c r="V34" s="1">
        <v>1</v>
      </c>
      <c r="W34" s="1">
        <v>1</v>
      </c>
      <c r="X34" s="1">
        <v>1</v>
      </c>
      <c r="Y34" s="1"/>
      <c r="Z34" s="1"/>
      <c r="AA34" s="1"/>
      <c r="AB34" s="1"/>
      <c r="AC34" s="1"/>
      <c r="AD34" s="1"/>
      <c r="AE34" s="1"/>
      <c r="AF34" s="1"/>
      <c r="AG34" s="1"/>
      <c r="AH34" s="1"/>
      <c r="AI34" s="1"/>
      <c r="AJ34" s="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f t="shared" si="0"/>
        <v>5</v>
      </c>
      <c r="BS34" s="1" t="str">
        <f t="shared" si="8"/>
        <v>Préstamo</v>
      </c>
      <c r="BT34" s="1" t="s">
        <v>104</v>
      </c>
      <c r="BU34" s="1" t="s">
        <v>122</v>
      </c>
      <c r="BV34" s="1" t="s">
        <v>123</v>
      </c>
      <c r="BW34" s="3" t="s">
        <v>101</v>
      </c>
      <c r="BX34" s="4">
        <f t="shared" ca="1" si="15"/>
        <v>3648825</v>
      </c>
      <c r="BY34" s="5" t="str">
        <f t="shared" ca="1" si="9"/>
        <v>750k-5 mil</v>
      </c>
      <c r="BZ34" s="2">
        <f t="shared" ca="1" si="10"/>
        <v>1926038</v>
      </c>
      <c r="CA34" s="2"/>
      <c r="CB34" s="2">
        <f t="shared" ca="1" si="11"/>
        <v>1926038</v>
      </c>
      <c r="CC34" s="2" t="s">
        <v>119</v>
      </c>
      <c r="CD34" s="2" t="s">
        <v>125</v>
      </c>
      <c r="CE34" s="2">
        <f t="shared" ca="1" si="12"/>
        <v>6</v>
      </c>
      <c r="CF34" s="2">
        <f t="shared" ca="1" si="16"/>
        <v>608137.5</v>
      </c>
      <c r="CG34" s="6">
        <f t="shared" ca="1" si="13"/>
        <v>1.8944719678427944</v>
      </c>
      <c r="CH34" s="2" t="str">
        <f t="shared" ca="1" si="1"/>
        <v>1-5x</v>
      </c>
      <c r="CI34" s="2" t="s">
        <v>112</v>
      </c>
    </row>
    <row r="35" spans="1:87" x14ac:dyDescent="0.75">
      <c r="A35">
        <v>11142</v>
      </c>
      <c r="B35" t="s">
        <v>115</v>
      </c>
      <c r="C35" s="12">
        <v>0.4</v>
      </c>
      <c r="D35" t="s">
        <v>101</v>
      </c>
      <c r="E35" t="s">
        <v>100</v>
      </c>
      <c r="F35" s="12">
        <v>0.3</v>
      </c>
      <c r="G35" s="12" t="str">
        <f t="shared" si="2"/>
        <v>No</v>
      </c>
      <c r="H35" t="s">
        <v>102</v>
      </c>
      <c r="I35" s="7" t="s">
        <v>102</v>
      </c>
      <c r="J35" s="8">
        <v>37987</v>
      </c>
      <c r="K35">
        <f t="shared" ca="1" si="3"/>
        <v>22</v>
      </c>
      <c r="L35" t="str">
        <f t="shared" ca="1" si="4"/>
        <v>&gt;20 años</v>
      </c>
      <c r="M35" s="8">
        <v>37987</v>
      </c>
      <c r="N35">
        <f t="shared" ca="1" si="14"/>
        <v>22</v>
      </c>
      <c r="O35" t="str">
        <f t="shared" ca="1" si="5"/>
        <v>&gt;20 años</v>
      </c>
      <c r="P35" s="8">
        <v>23743</v>
      </c>
      <c r="Q35">
        <f t="shared" ca="1" si="6"/>
        <v>61</v>
      </c>
      <c r="R35" t="str">
        <f t="shared" ca="1" si="7"/>
        <v>55-64</v>
      </c>
      <c r="S35" t="s">
        <v>103</v>
      </c>
      <c r="V35">
        <v>1</v>
      </c>
      <c r="X35">
        <v>1</v>
      </c>
      <c r="Z35">
        <v>1</v>
      </c>
      <c r="BR35">
        <f t="shared" si="0"/>
        <v>3</v>
      </c>
      <c r="BS35" t="str">
        <f t="shared" si="8"/>
        <v>Sin préstamo</v>
      </c>
      <c r="BT35" t="s">
        <v>104</v>
      </c>
      <c r="BU35" t="s">
        <v>105</v>
      </c>
      <c r="BV35" t="s">
        <v>106</v>
      </c>
      <c r="BW35" s="8" t="s">
        <v>101</v>
      </c>
      <c r="BX35" s="9" t="str">
        <f t="shared" ca="1" si="15"/>
        <v/>
      </c>
      <c r="BY35" s="10" t="str">
        <f t="shared" ca="1" si="9"/>
        <v/>
      </c>
      <c r="BZ35" s="7">
        <f t="shared" ca="1" si="10"/>
        <v>180752</v>
      </c>
      <c r="CA35" s="7"/>
      <c r="CB35" s="7">
        <f t="shared" ca="1" si="11"/>
        <v>180752</v>
      </c>
      <c r="CC35" s="7"/>
      <c r="CD35" s="7"/>
      <c r="CE35" s="7" t="str">
        <f t="shared" ca="1" si="12"/>
        <v/>
      </c>
      <c r="CF35" s="7" t="str">
        <f t="shared" ca="1" si="16"/>
        <v/>
      </c>
      <c r="CG35" s="11" t="str">
        <f t="shared" ca="1" si="13"/>
        <v/>
      </c>
      <c r="CH35" s="7" t="str">
        <f t="shared" ca="1" si="1"/>
        <v/>
      </c>
      <c r="CI35" s="7" t="s">
        <v>102</v>
      </c>
    </row>
    <row r="36" spans="1:87" x14ac:dyDescent="0.75">
      <c r="A36" s="1">
        <v>11143</v>
      </c>
      <c r="B36" s="1" t="s">
        <v>120</v>
      </c>
      <c r="C36" s="13">
        <v>0.5</v>
      </c>
      <c r="D36" s="1" t="s">
        <v>100</v>
      </c>
      <c r="E36" s="1" t="s">
        <v>101</v>
      </c>
      <c r="F36" s="13"/>
      <c r="G36" s="13" t="str">
        <f t="shared" si="2"/>
        <v>Si</v>
      </c>
      <c r="H36" s="1" t="s">
        <v>102</v>
      </c>
      <c r="I36" s="2" t="s">
        <v>117</v>
      </c>
      <c r="J36" s="3">
        <v>37622</v>
      </c>
      <c r="K36" s="1">
        <f t="shared" ca="1" si="3"/>
        <v>23</v>
      </c>
      <c r="L36" s="1" t="str">
        <f t="shared" ca="1" si="4"/>
        <v>&gt;20 años</v>
      </c>
      <c r="M36" s="3">
        <v>37622</v>
      </c>
      <c r="N36" s="1">
        <f t="shared" ca="1" si="14"/>
        <v>23</v>
      </c>
      <c r="O36" s="1" t="str">
        <f t="shared" ca="1" si="5"/>
        <v>&gt;20 años</v>
      </c>
      <c r="P36" s="3">
        <v>36526</v>
      </c>
      <c r="Q36" s="1">
        <f t="shared" ca="1" si="6"/>
        <v>26</v>
      </c>
      <c r="R36" s="1" t="str">
        <f t="shared" ca="1" si="7"/>
        <v>25-34</v>
      </c>
      <c r="S36" s="1" t="s">
        <v>103</v>
      </c>
      <c r="T36" s="1"/>
      <c r="U36" s="1">
        <v>1</v>
      </c>
      <c r="V36" s="1"/>
      <c r="W36" s="1">
        <v>1</v>
      </c>
      <c r="X36" s="1"/>
      <c r="Y36" s="1">
        <v>1</v>
      </c>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f t="shared" si="0"/>
        <v>3</v>
      </c>
      <c r="BS36" s="1" t="str">
        <f t="shared" si="8"/>
        <v>Sin préstamo</v>
      </c>
      <c r="BT36" s="1" t="s">
        <v>104</v>
      </c>
      <c r="BU36" s="1" t="s">
        <v>122</v>
      </c>
      <c r="BV36" s="1" t="s">
        <v>134</v>
      </c>
      <c r="BW36" s="3" t="s">
        <v>101</v>
      </c>
      <c r="BX36" s="4" t="str">
        <f t="shared" ca="1" si="15"/>
        <v/>
      </c>
      <c r="BY36" s="5" t="str">
        <f t="shared" ca="1" si="9"/>
        <v/>
      </c>
      <c r="BZ36" s="2">
        <f t="shared" ca="1" si="10"/>
        <v>1566326</v>
      </c>
      <c r="CA36" s="2"/>
      <c r="CB36" s="2">
        <f t="shared" ca="1" si="11"/>
        <v>1566326</v>
      </c>
      <c r="CC36" s="2"/>
      <c r="CD36" s="2"/>
      <c r="CE36" s="2" t="str">
        <f t="shared" ca="1" si="12"/>
        <v/>
      </c>
      <c r="CF36" s="2" t="str">
        <f t="shared" ca="1" si="16"/>
        <v/>
      </c>
      <c r="CG36" s="6" t="str">
        <f t="shared" ca="1" si="13"/>
        <v/>
      </c>
      <c r="CH36" s="2" t="str">
        <f t="shared" ca="1" si="1"/>
        <v/>
      </c>
      <c r="CI36" s="2" t="s">
        <v>102</v>
      </c>
    </row>
    <row r="37" spans="1:87" x14ac:dyDescent="0.75">
      <c r="A37">
        <v>11144</v>
      </c>
      <c r="B37" t="s">
        <v>136</v>
      </c>
      <c r="C37" s="12">
        <v>0.6</v>
      </c>
      <c r="D37" t="s">
        <v>101</v>
      </c>
      <c r="E37" t="s">
        <v>101</v>
      </c>
      <c r="G37" s="12" t="str">
        <f t="shared" si="2"/>
        <v>Si</v>
      </c>
      <c r="H37" t="s">
        <v>102</v>
      </c>
      <c r="I37" s="7" t="s">
        <v>102</v>
      </c>
      <c r="J37" s="8">
        <v>37257</v>
      </c>
      <c r="K37">
        <f t="shared" ca="1" si="3"/>
        <v>24</v>
      </c>
      <c r="L37" t="str">
        <f t="shared" ca="1" si="4"/>
        <v>&gt;20 años</v>
      </c>
      <c r="M37" s="8">
        <v>37257</v>
      </c>
      <c r="N37">
        <f t="shared" ca="1" si="14"/>
        <v>24</v>
      </c>
      <c r="O37" t="str">
        <f t="shared" ca="1" si="5"/>
        <v>&gt;20 años</v>
      </c>
      <c r="P37" s="8">
        <v>34700</v>
      </c>
      <c r="Q37">
        <f t="shared" ca="1" si="6"/>
        <v>31</v>
      </c>
      <c r="R37" t="str">
        <f t="shared" ca="1" si="7"/>
        <v>25-34</v>
      </c>
      <c r="S37" t="s">
        <v>137</v>
      </c>
      <c r="V37">
        <v>1</v>
      </c>
      <c r="X37">
        <v>1</v>
      </c>
      <c r="Z37">
        <v>1</v>
      </c>
      <c r="BR37">
        <f t="shared" si="0"/>
        <v>3</v>
      </c>
      <c r="BS37" t="str">
        <f t="shared" si="8"/>
        <v>Sin préstamo</v>
      </c>
      <c r="BT37" t="s">
        <v>104</v>
      </c>
      <c r="BU37" t="s">
        <v>122</v>
      </c>
      <c r="BV37" t="s">
        <v>134</v>
      </c>
      <c r="BW37" s="8" t="s">
        <v>101</v>
      </c>
      <c r="BX37" s="9" t="str">
        <f t="shared" ca="1" si="15"/>
        <v/>
      </c>
      <c r="BY37" s="10" t="str">
        <f t="shared" ca="1" si="9"/>
        <v/>
      </c>
      <c r="BZ37" s="7">
        <f t="shared" ca="1" si="10"/>
        <v>818180</v>
      </c>
      <c r="CA37" s="7"/>
      <c r="CB37" s="7">
        <f t="shared" ca="1" si="11"/>
        <v>818180</v>
      </c>
      <c r="CC37" s="7"/>
      <c r="CD37" s="7"/>
      <c r="CE37" s="7" t="str">
        <f t="shared" ca="1" si="12"/>
        <v/>
      </c>
      <c r="CF37" s="7" t="str">
        <f t="shared" ca="1" si="16"/>
        <v/>
      </c>
      <c r="CG37" s="11" t="str">
        <f t="shared" ca="1" si="13"/>
        <v/>
      </c>
      <c r="CH37" s="7" t="str">
        <f t="shared" ca="1" si="1"/>
        <v/>
      </c>
      <c r="CI37" s="7" t="s">
        <v>102</v>
      </c>
    </row>
    <row r="38" spans="1:87" x14ac:dyDescent="0.75">
      <c r="A38" s="1">
        <v>11145</v>
      </c>
      <c r="B38" s="1" t="s">
        <v>99</v>
      </c>
      <c r="C38" s="13">
        <v>0.7</v>
      </c>
      <c r="D38" s="1" t="s">
        <v>100</v>
      </c>
      <c r="E38" s="1" t="s">
        <v>100</v>
      </c>
      <c r="F38" s="13">
        <v>0.4</v>
      </c>
      <c r="G38" s="13" t="str">
        <f t="shared" si="2"/>
        <v>Si</v>
      </c>
      <c r="H38" s="1" t="s">
        <v>102</v>
      </c>
      <c r="I38" s="2" t="s">
        <v>117</v>
      </c>
      <c r="J38" s="3">
        <v>36892</v>
      </c>
      <c r="K38" s="1">
        <f t="shared" ca="1" si="3"/>
        <v>25</v>
      </c>
      <c r="L38" s="1" t="str">
        <f t="shared" ca="1" si="4"/>
        <v>&gt;20 años</v>
      </c>
      <c r="M38" s="3">
        <v>36892</v>
      </c>
      <c r="N38" s="1">
        <f t="shared" ca="1" si="14"/>
        <v>25</v>
      </c>
      <c r="O38" s="1" t="str">
        <f t="shared" ca="1" si="5"/>
        <v>&gt;20 años</v>
      </c>
      <c r="P38" s="3">
        <v>32874</v>
      </c>
      <c r="Q38" s="1">
        <f t="shared" ca="1" si="6"/>
        <v>36</v>
      </c>
      <c r="R38" s="1" t="str">
        <f t="shared" ca="1" si="7"/>
        <v>35-44</v>
      </c>
      <c r="S38" s="1" t="s">
        <v>103</v>
      </c>
      <c r="T38" s="1"/>
      <c r="U38" s="1">
        <v>1</v>
      </c>
      <c r="V38" s="1">
        <v>1</v>
      </c>
      <c r="W38" s="1">
        <v>1</v>
      </c>
      <c r="X38" s="1">
        <v>1</v>
      </c>
      <c r="Y38" s="1">
        <v>1</v>
      </c>
      <c r="Z38" s="1">
        <v>1</v>
      </c>
      <c r="AA38" s="1"/>
      <c r="AB38" s="1"/>
      <c r="AC38" s="1"/>
      <c r="AD38" s="1"/>
      <c r="AE38" s="1"/>
      <c r="AF38" s="1"/>
      <c r="AG38" s="1"/>
      <c r="AH38" s="1"/>
      <c r="AI38" s="1"/>
      <c r="AJ38" s="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f t="shared" si="0"/>
        <v>6</v>
      </c>
      <c r="BS38" s="1" t="str">
        <f t="shared" si="8"/>
        <v>Sin préstamo</v>
      </c>
      <c r="BT38" s="1" t="s">
        <v>104</v>
      </c>
      <c r="BU38" s="1" t="s">
        <v>122</v>
      </c>
      <c r="BV38" s="1" t="s">
        <v>123</v>
      </c>
      <c r="BW38" s="3" t="s">
        <v>101</v>
      </c>
      <c r="BX38" s="4" t="str">
        <f t="shared" ca="1" si="15"/>
        <v/>
      </c>
      <c r="BY38" s="5" t="str">
        <f t="shared" ca="1" si="9"/>
        <v/>
      </c>
      <c r="BZ38" s="2">
        <f t="shared" ca="1" si="10"/>
        <v>898221</v>
      </c>
      <c r="CA38" s="2"/>
      <c r="CB38" s="2">
        <f t="shared" ca="1" si="11"/>
        <v>898221</v>
      </c>
      <c r="CC38" s="2"/>
      <c r="CD38" s="2"/>
      <c r="CE38" s="2" t="str">
        <f t="shared" ca="1" si="12"/>
        <v/>
      </c>
      <c r="CF38" s="2" t="str">
        <f t="shared" ca="1" si="16"/>
        <v/>
      </c>
      <c r="CG38" s="6" t="str">
        <f t="shared" ca="1" si="13"/>
        <v/>
      </c>
      <c r="CH38" s="2" t="str">
        <f t="shared" ca="1" si="1"/>
        <v/>
      </c>
      <c r="CI38" s="2" t="s">
        <v>102</v>
      </c>
    </row>
    <row r="39" spans="1:87" x14ac:dyDescent="0.75">
      <c r="A39">
        <v>11146</v>
      </c>
      <c r="B39" t="s">
        <v>115</v>
      </c>
      <c r="C39" s="12">
        <v>0.8</v>
      </c>
      <c r="D39" t="s">
        <v>101</v>
      </c>
      <c r="E39" t="s">
        <v>100</v>
      </c>
      <c r="F39" s="12">
        <v>0.75</v>
      </c>
      <c r="G39" s="12" t="str">
        <f t="shared" si="2"/>
        <v>Si</v>
      </c>
      <c r="H39" t="s">
        <v>102</v>
      </c>
      <c r="I39" s="7" t="s">
        <v>117</v>
      </c>
      <c r="J39" s="8">
        <v>36526</v>
      </c>
      <c r="K39">
        <f t="shared" ca="1" si="3"/>
        <v>26</v>
      </c>
      <c r="L39" t="str">
        <f t="shared" ca="1" si="4"/>
        <v>&gt;20 años</v>
      </c>
      <c r="M39" s="8">
        <v>36526</v>
      </c>
      <c r="N39">
        <f t="shared" ca="1" si="14"/>
        <v>26</v>
      </c>
      <c r="O39" t="str">
        <f t="shared" ca="1" si="5"/>
        <v>&gt;20 años</v>
      </c>
      <c r="P39" s="8">
        <v>31048</v>
      </c>
      <c r="Q39">
        <f t="shared" ca="1" si="6"/>
        <v>41</v>
      </c>
      <c r="R39" t="str">
        <f t="shared" ca="1" si="7"/>
        <v>35-44</v>
      </c>
      <c r="S39" t="s">
        <v>133</v>
      </c>
      <c r="V39">
        <v>1</v>
      </c>
      <c r="X39">
        <v>1</v>
      </c>
      <c r="Z39">
        <v>1</v>
      </c>
      <c r="BR39">
        <f t="shared" si="0"/>
        <v>3</v>
      </c>
      <c r="BS39" t="str">
        <f t="shared" si="8"/>
        <v>Sin préstamo</v>
      </c>
      <c r="BT39" t="s">
        <v>104</v>
      </c>
      <c r="BU39" t="s">
        <v>122</v>
      </c>
      <c r="BV39" t="s">
        <v>123</v>
      </c>
      <c r="BW39" s="8" t="s">
        <v>101</v>
      </c>
      <c r="BX39" s="9" t="str">
        <f t="shared" ca="1" si="15"/>
        <v/>
      </c>
      <c r="BY39" s="10" t="str">
        <f t="shared" ca="1" si="9"/>
        <v/>
      </c>
      <c r="BZ39" s="7">
        <f t="shared" ca="1" si="10"/>
        <v>1344461</v>
      </c>
      <c r="CA39" s="7"/>
      <c r="CB39" s="7">
        <f t="shared" ca="1" si="11"/>
        <v>1344461</v>
      </c>
      <c r="CC39" s="7"/>
      <c r="CD39" s="7"/>
      <c r="CE39" s="7" t="str">
        <f t="shared" ca="1" si="12"/>
        <v/>
      </c>
      <c r="CF39" s="7" t="str">
        <f t="shared" ca="1" si="16"/>
        <v/>
      </c>
      <c r="CG39" s="11" t="str">
        <f t="shared" ca="1" si="13"/>
        <v/>
      </c>
      <c r="CH39" s="7" t="str">
        <f t="shared" ca="1" si="1"/>
        <v/>
      </c>
      <c r="CI39" s="7" t="s">
        <v>102</v>
      </c>
    </row>
    <row r="40" spans="1:87" x14ac:dyDescent="0.75">
      <c r="A40" s="1">
        <v>11147</v>
      </c>
      <c r="B40" s="1" t="s">
        <v>99</v>
      </c>
      <c r="C40" s="13">
        <v>0.75</v>
      </c>
      <c r="D40" s="1" t="s">
        <v>100</v>
      </c>
      <c r="E40" s="1" t="s">
        <v>101</v>
      </c>
      <c r="F40" s="13"/>
      <c r="G40" s="13" t="str">
        <f t="shared" si="2"/>
        <v>Si</v>
      </c>
      <c r="H40" s="1" t="s">
        <v>102</v>
      </c>
      <c r="I40" s="2" t="s">
        <v>102</v>
      </c>
      <c r="J40" s="3">
        <v>36161</v>
      </c>
      <c r="K40" s="1">
        <f t="shared" ca="1" si="3"/>
        <v>27</v>
      </c>
      <c r="L40" s="1" t="str">
        <f t="shared" ca="1" si="4"/>
        <v>&gt;20 años</v>
      </c>
      <c r="M40" s="3">
        <v>36161</v>
      </c>
      <c r="N40" s="1">
        <f t="shared" ca="1" si="14"/>
        <v>27</v>
      </c>
      <c r="O40" s="1" t="str">
        <f t="shared" ca="1" si="5"/>
        <v>&gt;20 años</v>
      </c>
      <c r="P40" s="3">
        <v>29221</v>
      </c>
      <c r="Q40" s="1">
        <f t="shared" ca="1" si="6"/>
        <v>46</v>
      </c>
      <c r="R40" s="1" t="str">
        <f t="shared" ca="1" si="7"/>
        <v>45-54</v>
      </c>
      <c r="S40" s="1" t="s">
        <v>138</v>
      </c>
      <c r="T40" s="1"/>
      <c r="U40" s="1">
        <v>1</v>
      </c>
      <c r="V40" s="1">
        <v>1</v>
      </c>
      <c r="W40" s="1">
        <v>1</v>
      </c>
      <c r="X40" s="1">
        <v>1</v>
      </c>
      <c r="Y40" s="1"/>
      <c r="Z40" s="1"/>
      <c r="AA40" s="1"/>
      <c r="AB40" s="1"/>
      <c r="AC40" s="1"/>
      <c r="AD40" s="1"/>
      <c r="AE40" s="1"/>
      <c r="AF40" s="1"/>
      <c r="AG40" s="1"/>
      <c r="AH40" s="1"/>
      <c r="AI40" s="1"/>
      <c r="AJ40" s="1"/>
      <c r="AK40" s="1"/>
      <c r="AL40" s="1"/>
      <c r="AM40" s="1"/>
      <c r="AN40" s="1"/>
      <c r="AO40" s="1"/>
      <c r="AP40" s="1"/>
      <c r="AQ40" s="1"/>
      <c r="AR40" s="1"/>
      <c r="AS40" s="1"/>
      <c r="AT40" s="1"/>
      <c r="AU40" s="1"/>
      <c r="AV40" s="1"/>
      <c r="AW40" s="1"/>
      <c r="AX40" s="1"/>
      <c r="AY40" s="1"/>
      <c r="AZ40" s="1"/>
      <c r="BA40" s="1"/>
      <c r="BB40" s="1"/>
      <c r="BC40" s="1"/>
      <c r="BD40" s="1"/>
      <c r="BE40" s="1"/>
      <c r="BF40" s="1"/>
      <c r="BG40" s="1"/>
      <c r="BH40" s="1"/>
      <c r="BI40" s="1"/>
      <c r="BJ40" s="1"/>
      <c r="BK40" s="1"/>
      <c r="BL40" s="1"/>
      <c r="BM40" s="1"/>
      <c r="BN40" s="1"/>
      <c r="BO40" s="1"/>
      <c r="BP40" s="1"/>
      <c r="BQ40" s="1"/>
      <c r="BR40" s="1">
        <f t="shared" si="0"/>
        <v>4</v>
      </c>
      <c r="BS40" s="1" t="str">
        <f t="shared" si="8"/>
        <v>Sin préstamo</v>
      </c>
      <c r="BT40" s="1" t="s">
        <v>104</v>
      </c>
      <c r="BU40" s="1" t="s">
        <v>122</v>
      </c>
      <c r="BV40" s="1" t="s">
        <v>134</v>
      </c>
      <c r="BW40" s="3" t="s">
        <v>101</v>
      </c>
      <c r="BX40" s="4" t="str">
        <f t="shared" ca="1" si="15"/>
        <v/>
      </c>
      <c r="BY40" s="5" t="str">
        <f t="shared" ca="1" si="9"/>
        <v/>
      </c>
      <c r="BZ40" s="2">
        <f t="shared" ca="1" si="10"/>
        <v>1251707</v>
      </c>
      <c r="CA40" s="2"/>
      <c r="CB40" s="2">
        <f t="shared" ca="1" si="11"/>
        <v>1251707</v>
      </c>
      <c r="CC40" s="2"/>
      <c r="CD40" s="2"/>
      <c r="CE40" s="2" t="str">
        <f t="shared" ca="1" si="12"/>
        <v/>
      </c>
      <c r="CF40" s="2" t="str">
        <f t="shared" ca="1" si="16"/>
        <v/>
      </c>
      <c r="CG40" s="6" t="str">
        <f t="shared" ca="1" si="13"/>
        <v/>
      </c>
      <c r="CH40" s="2" t="str">
        <f t="shared" ca="1" si="1"/>
        <v/>
      </c>
      <c r="CI40" s="2" t="s">
        <v>102</v>
      </c>
    </row>
    <row r="41" spans="1:87" x14ac:dyDescent="0.75">
      <c r="A41">
        <v>11148</v>
      </c>
      <c r="B41" t="s">
        <v>99</v>
      </c>
      <c r="C41" s="12">
        <v>1</v>
      </c>
      <c r="D41" t="s">
        <v>101</v>
      </c>
      <c r="E41" t="s">
        <v>101</v>
      </c>
      <c r="G41" s="12" t="str">
        <f t="shared" si="2"/>
        <v>Si</v>
      </c>
      <c r="H41" t="s">
        <v>102</v>
      </c>
      <c r="I41" s="7" t="s">
        <v>102</v>
      </c>
      <c r="J41" s="8">
        <v>45658</v>
      </c>
      <c r="K41">
        <f t="shared" ca="1" si="3"/>
        <v>1</v>
      </c>
      <c r="L41" t="str">
        <f t="shared" ca="1" si="4"/>
        <v>1-3 años</v>
      </c>
      <c r="M41" s="8">
        <v>45658</v>
      </c>
      <c r="N41">
        <f t="shared" ca="1" si="14"/>
        <v>1</v>
      </c>
      <c r="O41" t="str">
        <f t="shared" ca="1" si="5"/>
        <v>1-3 años</v>
      </c>
      <c r="P41" s="8">
        <v>27395</v>
      </c>
      <c r="Q41">
        <f t="shared" ca="1" si="6"/>
        <v>51</v>
      </c>
      <c r="R41" t="str">
        <f t="shared" ca="1" si="7"/>
        <v>45-54</v>
      </c>
      <c r="S41" t="s">
        <v>121</v>
      </c>
      <c r="V41">
        <v>1</v>
      </c>
      <c r="X41">
        <v>1</v>
      </c>
      <c r="Z41">
        <v>1</v>
      </c>
      <c r="BR41">
        <f t="shared" si="0"/>
        <v>3</v>
      </c>
      <c r="BS41" t="str">
        <f t="shared" si="8"/>
        <v>Sin préstamo</v>
      </c>
      <c r="BT41" t="s">
        <v>104</v>
      </c>
      <c r="BU41" t="s">
        <v>109</v>
      </c>
      <c r="BV41" t="s">
        <v>106</v>
      </c>
      <c r="BW41" s="8" t="s">
        <v>101</v>
      </c>
      <c r="BX41" s="9" t="str">
        <f t="shared" ca="1" si="15"/>
        <v/>
      </c>
      <c r="BY41" s="10" t="str">
        <f t="shared" ca="1" si="9"/>
        <v/>
      </c>
      <c r="BZ41" s="7">
        <f t="shared" ca="1" si="10"/>
        <v>1814293</v>
      </c>
      <c r="CA41" s="7"/>
      <c r="CB41" s="7">
        <f t="shared" ca="1" si="11"/>
        <v>1814293</v>
      </c>
      <c r="CC41" s="7"/>
      <c r="CD41" s="7"/>
      <c r="CE41" s="7" t="str">
        <f t="shared" ca="1" si="12"/>
        <v/>
      </c>
      <c r="CF41" s="7" t="str">
        <f t="shared" ca="1" si="16"/>
        <v/>
      </c>
      <c r="CG41" s="11" t="str">
        <f t="shared" ca="1" si="13"/>
        <v/>
      </c>
      <c r="CH41" s="7" t="str">
        <f t="shared" ca="1" si="1"/>
        <v/>
      </c>
      <c r="CI41" s="7" t="s">
        <v>102</v>
      </c>
    </row>
    <row r="42" spans="1:87" x14ac:dyDescent="0.75">
      <c r="A42" s="1">
        <v>11149</v>
      </c>
      <c r="B42" s="1" t="s">
        <v>99</v>
      </c>
      <c r="C42" s="13">
        <v>0</v>
      </c>
      <c r="D42" s="1" t="s">
        <v>100</v>
      </c>
      <c r="E42" s="1" t="s">
        <v>100</v>
      </c>
      <c r="F42" s="13">
        <v>0.15</v>
      </c>
      <c r="G42" s="13" t="str">
        <f t="shared" si="2"/>
        <v>No</v>
      </c>
      <c r="H42" s="1" t="s">
        <v>102</v>
      </c>
      <c r="I42" s="2" t="s">
        <v>117</v>
      </c>
      <c r="J42" s="3">
        <v>45658</v>
      </c>
      <c r="K42" s="1">
        <f t="shared" ca="1" si="3"/>
        <v>1</v>
      </c>
      <c r="L42" s="1" t="str">
        <f t="shared" ca="1" si="4"/>
        <v>1-3 años</v>
      </c>
      <c r="M42" s="3">
        <v>45658</v>
      </c>
      <c r="N42" s="1">
        <f t="shared" ca="1" si="14"/>
        <v>1</v>
      </c>
      <c r="O42" s="1" t="str">
        <f t="shared" ca="1" si="5"/>
        <v>1-3 años</v>
      </c>
      <c r="P42" s="3">
        <v>25569</v>
      </c>
      <c r="Q42" s="1">
        <f t="shared" ca="1" si="6"/>
        <v>56</v>
      </c>
      <c r="R42" s="1" t="str">
        <f t="shared" ca="1" si="7"/>
        <v>55-64</v>
      </c>
      <c r="S42" s="1" t="s">
        <v>121</v>
      </c>
      <c r="T42" s="1"/>
      <c r="U42" s="1">
        <v>1</v>
      </c>
      <c r="V42" s="1"/>
      <c r="W42" s="1">
        <v>1</v>
      </c>
      <c r="X42" s="1"/>
      <c r="Y42" s="1">
        <v>1</v>
      </c>
      <c r="Z42" s="1"/>
      <c r="AA42" s="1"/>
      <c r="AB42" s="1"/>
      <c r="AC42" s="1"/>
      <c r="AD42" s="1"/>
      <c r="AE42" s="1"/>
      <c r="AF42" s="1"/>
      <c r="AG42" s="1"/>
      <c r="AH42" s="1"/>
      <c r="AI42" s="1"/>
      <c r="AJ42" s="1"/>
      <c r="AK42" s="1"/>
      <c r="AL42" s="1"/>
      <c r="AM42" s="1"/>
      <c r="AN42" s="1"/>
      <c r="AO42" s="1"/>
      <c r="AP42" s="1"/>
      <c r="AQ42" s="1"/>
      <c r="AR42" s="1"/>
      <c r="AS42" s="1"/>
      <c r="AT42" s="1"/>
      <c r="AU42" s="1"/>
      <c r="AV42" s="1"/>
      <c r="AW42" s="1"/>
      <c r="AX42" s="1"/>
      <c r="AY42" s="1"/>
      <c r="AZ42" s="1"/>
      <c r="BA42" s="1"/>
      <c r="BB42" s="1"/>
      <c r="BC42" s="1"/>
      <c r="BD42" s="1"/>
      <c r="BE42" s="1"/>
      <c r="BF42" s="1"/>
      <c r="BG42" s="1"/>
      <c r="BH42" s="1"/>
      <c r="BI42" s="1"/>
      <c r="BJ42" s="1"/>
      <c r="BK42" s="1"/>
      <c r="BL42" s="1"/>
      <c r="BM42" s="1"/>
      <c r="BN42" s="1"/>
      <c r="BO42" s="1"/>
      <c r="BP42" s="1"/>
      <c r="BQ42" s="1"/>
      <c r="BR42" s="1">
        <f t="shared" si="0"/>
        <v>3</v>
      </c>
      <c r="BS42" s="1" t="str">
        <f t="shared" si="8"/>
        <v>Sin préstamo</v>
      </c>
      <c r="BT42" s="1" t="s">
        <v>104</v>
      </c>
      <c r="BU42" s="1" t="s">
        <v>122</v>
      </c>
      <c r="BV42" s="1" t="s">
        <v>123</v>
      </c>
      <c r="BW42" s="3" t="s">
        <v>101</v>
      </c>
      <c r="BX42" s="4" t="str">
        <f t="shared" ca="1" si="15"/>
        <v/>
      </c>
      <c r="BY42" s="5" t="str">
        <f t="shared" ca="1" si="9"/>
        <v/>
      </c>
      <c r="BZ42" s="2">
        <f t="shared" ca="1" si="10"/>
        <v>1366838</v>
      </c>
      <c r="CA42" s="2"/>
      <c r="CB42" s="2">
        <f t="shared" ca="1" si="11"/>
        <v>1366838</v>
      </c>
      <c r="CC42" s="2"/>
      <c r="CD42" s="2"/>
      <c r="CE42" s="2" t="str">
        <f t="shared" ca="1" si="12"/>
        <v/>
      </c>
      <c r="CF42" s="2" t="str">
        <f t="shared" ca="1" si="16"/>
        <v/>
      </c>
      <c r="CG42" s="6" t="str">
        <f t="shared" ca="1" si="13"/>
        <v/>
      </c>
      <c r="CH42" s="2" t="str">
        <f t="shared" ca="1" si="1"/>
        <v/>
      </c>
      <c r="CI42" s="2" t="s">
        <v>102</v>
      </c>
    </row>
    <row r="43" spans="1:87" x14ac:dyDescent="0.75">
      <c r="A43">
        <v>11150</v>
      </c>
      <c r="B43" t="s">
        <v>99</v>
      </c>
      <c r="C43" s="12">
        <v>0.4</v>
      </c>
      <c r="D43" t="s">
        <v>101</v>
      </c>
      <c r="E43" t="s">
        <v>100</v>
      </c>
      <c r="F43" s="12">
        <v>0.5</v>
      </c>
      <c r="G43" s="12" t="str">
        <f t="shared" si="2"/>
        <v>No</v>
      </c>
      <c r="H43" t="s">
        <v>116</v>
      </c>
      <c r="I43" s="7" t="s">
        <v>124</v>
      </c>
      <c r="J43" s="8">
        <v>45473</v>
      </c>
      <c r="K43">
        <f t="shared" ca="1" si="3"/>
        <v>2</v>
      </c>
      <c r="L43" t="str">
        <f t="shared" ca="1" si="4"/>
        <v>1-3 años</v>
      </c>
      <c r="M43" s="8">
        <v>45473</v>
      </c>
      <c r="N43">
        <f t="shared" ca="1" si="14"/>
        <v>2</v>
      </c>
      <c r="O43" t="str">
        <f t="shared" ca="1" si="5"/>
        <v>1-3 años</v>
      </c>
      <c r="P43" s="8">
        <v>23743</v>
      </c>
      <c r="Q43">
        <f t="shared" ca="1" si="6"/>
        <v>61</v>
      </c>
      <c r="R43" t="str">
        <f t="shared" ca="1" si="7"/>
        <v>55-64</v>
      </c>
      <c r="S43" t="s">
        <v>103</v>
      </c>
      <c r="T43">
        <v>1</v>
      </c>
      <c r="V43">
        <v>1</v>
      </c>
      <c r="X43">
        <v>1</v>
      </c>
      <c r="Z43">
        <v>1</v>
      </c>
      <c r="BR43">
        <f t="shared" si="0"/>
        <v>4</v>
      </c>
      <c r="BS43" t="str">
        <f t="shared" si="8"/>
        <v>Préstamo</v>
      </c>
      <c r="BT43" t="s">
        <v>104</v>
      </c>
      <c r="BU43" t="s">
        <v>105</v>
      </c>
      <c r="BV43" t="s">
        <v>106</v>
      </c>
      <c r="BW43" s="8" t="s">
        <v>101</v>
      </c>
      <c r="BX43" s="9">
        <f t="shared" ca="1" si="15"/>
        <v>1218568</v>
      </c>
      <c r="BY43" s="10" t="str">
        <f t="shared" ca="1" si="9"/>
        <v>750k-5 mil</v>
      </c>
      <c r="BZ43" s="7">
        <f t="shared" ca="1" si="10"/>
        <v>343276</v>
      </c>
      <c r="CA43" s="7"/>
      <c r="CB43" s="7">
        <f t="shared" ca="1" si="11"/>
        <v>343276</v>
      </c>
      <c r="CC43" s="7" t="s">
        <v>119</v>
      </c>
      <c r="CD43" s="7" t="s">
        <v>111</v>
      </c>
      <c r="CE43" s="7">
        <f t="shared" ca="1" si="12"/>
        <v>6</v>
      </c>
      <c r="CF43" s="7">
        <f t="shared" ca="1" si="16"/>
        <v>203094.66666666666</v>
      </c>
      <c r="CG43" s="11">
        <f t="shared" ca="1" si="13"/>
        <v>3.5498199699367272</v>
      </c>
      <c r="CH43" s="7" t="str">
        <f t="shared" ca="1" si="1"/>
        <v>1-5x</v>
      </c>
      <c r="CI43" s="7" t="s">
        <v>112</v>
      </c>
    </row>
    <row r="44" spans="1:87" x14ac:dyDescent="0.75">
      <c r="A44" s="1">
        <v>11151</v>
      </c>
      <c r="B44" s="1" t="s">
        <v>136</v>
      </c>
      <c r="C44" s="13">
        <v>0.15</v>
      </c>
      <c r="D44" s="1" t="s">
        <v>100</v>
      </c>
      <c r="E44" s="1" t="s">
        <v>101</v>
      </c>
      <c r="F44" s="13"/>
      <c r="G44" s="13" t="str">
        <f t="shared" si="2"/>
        <v>No</v>
      </c>
      <c r="H44" s="1" t="s">
        <v>116</v>
      </c>
      <c r="I44" s="2" t="s">
        <v>117</v>
      </c>
      <c r="J44" s="3">
        <v>45292</v>
      </c>
      <c r="K44" s="1">
        <f t="shared" ca="1" si="3"/>
        <v>2</v>
      </c>
      <c r="L44" s="1" t="str">
        <f t="shared" ca="1" si="4"/>
        <v>1-3 años</v>
      </c>
      <c r="M44" s="3">
        <v>45292</v>
      </c>
      <c r="N44" s="1">
        <f t="shared" ca="1" si="14"/>
        <v>2</v>
      </c>
      <c r="O44" s="1" t="str">
        <f t="shared" ca="1" si="5"/>
        <v>1-3 años</v>
      </c>
      <c r="P44" s="3">
        <v>36526</v>
      </c>
      <c r="Q44" s="1">
        <f t="shared" ca="1" si="6"/>
        <v>26</v>
      </c>
      <c r="R44" s="1" t="str">
        <f t="shared" ca="1" si="7"/>
        <v>25-34</v>
      </c>
      <c r="S44" s="1" t="s">
        <v>103</v>
      </c>
      <c r="T44" s="1">
        <v>1</v>
      </c>
      <c r="U44" s="1">
        <v>1</v>
      </c>
      <c r="V44" s="1">
        <v>1</v>
      </c>
      <c r="W44" s="1">
        <v>1</v>
      </c>
      <c r="X44" s="1">
        <v>1</v>
      </c>
      <c r="Y44" s="1">
        <v>1</v>
      </c>
      <c r="Z44" s="1">
        <v>1</v>
      </c>
      <c r="AA44" s="1"/>
      <c r="AB44" s="1"/>
      <c r="AC44" s="1"/>
      <c r="AD44" s="1"/>
      <c r="AE44" s="1"/>
      <c r="AF44" s="1"/>
      <c r="AG44" s="1"/>
      <c r="AH44" s="1"/>
      <c r="AI44" s="1"/>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f t="shared" si="0"/>
        <v>7</v>
      </c>
      <c r="BS44" s="1" t="str">
        <f t="shared" si="8"/>
        <v>Préstamo</v>
      </c>
      <c r="BT44" s="1" t="s">
        <v>104</v>
      </c>
      <c r="BU44" s="1" t="s">
        <v>122</v>
      </c>
      <c r="BV44" s="1" t="s">
        <v>123</v>
      </c>
      <c r="BW44" s="3" t="s">
        <v>101</v>
      </c>
      <c r="BX44" s="4">
        <f t="shared" ca="1" si="15"/>
        <v>3669363</v>
      </c>
      <c r="BY44" s="5" t="str">
        <f t="shared" ca="1" si="9"/>
        <v>750k-5 mil</v>
      </c>
      <c r="BZ44" s="2">
        <f t="shared" ca="1" si="10"/>
        <v>1689694</v>
      </c>
      <c r="CA44" s="2"/>
      <c r="CB44" s="2">
        <f t="shared" ca="1" si="11"/>
        <v>1689694</v>
      </c>
      <c r="CC44" s="2" t="s">
        <v>110</v>
      </c>
      <c r="CD44" s="2" t="s">
        <v>125</v>
      </c>
      <c r="CE44" s="2">
        <f t="shared" ca="1" si="12"/>
        <v>4</v>
      </c>
      <c r="CF44" s="2">
        <f t="shared" ca="1" si="16"/>
        <v>917340.75</v>
      </c>
      <c r="CG44" s="6">
        <f t="shared" ca="1" si="13"/>
        <v>2.1716139135251709</v>
      </c>
      <c r="CH44" s="2" t="str">
        <f t="shared" ca="1" si="1"/>
        <v>1-5x</v>
      </c>
      <c r="CI44" s="2" t="s">
        <v>112</v>
      </c>
    </row>
    <row r="45" spans="1:87" x14ac:dyDescent="0.75">
      <c r="A45">
        <v>11152</v>
      </c>
      <c r="B45" t="s">
        <v>120</v>
      </c>
      <c r="C45" s="12">
        <v>0.2</v>
      </c>
      <c r="D45" t="s">
        <v>101</v>
      </c>
      <c r="E45" t="s">
        <v>101</v>
      </c>
      <c r="G45" s="12" t="str">
        <f t="shared" si="2"/>
        <v>No</v>
      </c>
      <c r="H45" t="s">
        <v>102</v>
      </c>
      <c r="I45" s="7" t="s">
        <v>117</v>
      </c>
      <c r="J45" s="8">
        <v>45107</v>
      </c>
      <c r="K45">
        <f t="shared" ca="1" si="3"/>
        <v>3</v>
      </c>
      <c r="L45" t="str">
        <f t="shared" ca="1" si="4"/>
        <v>3-5 años</v>
      </c>
      <c r="M45" s="8">
        <v>45107</v>
      </c>
      <c r="N45">
        <f t="shared" ca="1" si="14"/>
        <v>3</v>
      </c>
      <c r="O45" t="str">
        <f t="shared" ca="1" si="5"/>
        <v>3-5 años</v>
      </c>
      <c r="P45" s="8">
        <v>34700</v>
      </c>
      <c r="Q45">
        <f t="shared" ca="1" si="6"/>
        <v>31</v>
      </c>
      <c r="R45" t="str">
        <f t="shared" ca="1" si="7"/>
        <v>25-34</v>
      </c>
      <c r="S45" t="s">
        <v>133</v>
      </c>
      <c r="V45">
        <v>1</v>
      </c>
      <c r="X45">
        <v>1</v>
      </c>
      <c r="Z45">
        <v>1</v>
      </c>
      <c r="BR45">
        <f t="shared" si="0"/>
        <v>3</v>
      </c>
      <c r="BS45" t="str">
        <f t="shared" si="8"/>
        <v>Sin préstamo</v>
      </c>
      <c r="BT45" t="s">
        <v>104</v>
      </c>
      <c r="BU45" t="s">
        <v>122</v>
      </c>
      <c r="BV45" t="s">
        <v>123</v>
      </c>
      <c r="BW45" s="8" t="s">
        <v>101</v>
      </c>
      <c r="BX45" s="9" t="str">
        <f t="shared" ca="1" si="15"/>
        <v/>
      </c>
      <c r="BY45" s="10" t="str">
        <f t="shared" ca="1" si="9"/>
        <v/>
      </c>
      <c r="BZ45" s="7">
        <f t="shared" ca="1" si="10"/>
        <v>410452</v>
      </c>
      <c r="CA45" s="7"/>
      <c r="CB45" s="7">
        <f t="shared" ca="1" si="11"/>
        <v>410452</v>
      </c>
      <c r="CC45" s="7"/>
      <c r="CD45" s="7"/>
      <c r="CE45" s="7" t="str">
        <f t="shared" ca="1" si="12"/>
        <v/>
      </c>
      <c r="CF45" s="7" t="str">
        <f t="shared" ca="1" si="16"/>
        <v/>
      </c>
      <c r="CG45" s="11" t="str">
        <f t="shared" ca="1" si="13"/>
        <v/>
      </c>
      <c r="CH45" s="7" t="str">
        <f t="shared" ca="1" si="1"/>
        <v/>
      </c>
      <c r="CI45" s="7" t="s">
        <v>102</v>
      </c>
    </row>
    <row r="46" spans="1:87" x14ac:dyDescent="0.75">
      <c r="A46" s="1">
        <v>11153</v>
      </c>
      <c r="B46" s="1" t="s">
        <v>99</v>
      </c>
      <c r="C46" s="13">
        <v>0.3</v>
      </c>
      <c r="D46" s="1" t="s">
        <v>100</v>
      </c>
      <c r="E46" s="1" t="s">
        <v>100</v>
      </c>
      <c r="F46" s="13">
        <v>0.15</v>
      </c>
      <c r="G46" s="13" t="str">
        <f t="shared" si="2"/>
        <v>No</v>
      </c>
      <c r="H46" s="1" t="s">
        <v>102</v>
      </c>
      <c r="I46" s="2" t="s">
        <v>117</v>
      </c>
      <c r="J46" s="3">
        <v>44927</v>
      </c>
      <c r="K46" s="1">
        <f t="shared" ca="1" si="3"/>
        <v>3</v>
      </c>
      <c r="L46" s="1" t="str">
        <f t="shared" ca="1" si="4"/>
        <v>3-5 años</v>
      </c>
      <c r="M46" s="3">
        <v>44927</v>
      </c>
      <c r="N46" s="1">
        <f t="shared" ca="1" si="14"/>
        <v>3</v>
      </c>
      <c r="O46" s="1" t="str">
        <f t="shared" ca="1" si="5"/>
        <v>3-5 años</v>
      </c>
      <c r="P46" s="3">
        <v>32874</v>
      </c>
      <c r="Q46" s="1">
        <f t="shared" ca="1" si="6"/>
        <v>36</v>
      </c>
      <c r="R46" s="1" t="str">
        <f t="shared" ca="1" si="7"/>
        <v>35-44</v>
      </c>
      <c r="S46" s="1" t="s">
        <v>103</v>
      </c>
      <c r="T46" s="1"/>
      <c r="U46" s="1">
        <v>1</v>
      </c>
      <c r="V46" s="1">
        <v>1</v>
      </c>
      <c r="W46" s="1">
        <v>1</v>
      </c>
      <c r="X46" s="1">
        <v>1</v>
      </c>
      <c r="Y46" s="1"/>
      <c r="Z46" s="1"/>
      <c r="AA46" s="1"/>
      <c r="AB46" s="1"/>
      <c r="AC46" s="1"/>
      <c r="AD46" s="1"/>
      <c r="AE46" s="1"/>
      <c r="AF46" s="1"/>
      <c r="AG46" s="1"/>
      <c r="AH46" s="1"/>
      <c r="AI46" s="1"/>
      <c r="AJ46" s="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f t="shared" si="0"/>
        <v>4</v>
      </c>
      <c r="BS46" s="1" t="str">
        <f t="shared" si="8"/>
        <v>Sin préstamo</v>
      </c>
      <c r="BT46" s="1" t="s">
        <v>104</v>
      </c>
      <c r="BU46" s="1" t="s">
        <v>122</v>
      </c>
      <c r="BV46" s="1" t="s">
        <v>123</v>
      </c>
      <c r="BW46" s="3" t="s">
        <v>101</v>
      </c>
      <c r="BX46" s="4" t="str">
        <f t="shared" ca="1" si="15"/>
        <v/>
      </c>
      <c r="BY46" s="5" t="str">
        <f t="shared" ca="1" si="9"/>
        <v/>
      </c>
      <c r="BZ46" s="2">
        <f t="shared" ca="1" si="10"/>
        <v>745683</v>
      </c>
      <c r="CA46" s="2"/>
      <c r="CB46" s="2">
        <f t="shared" ca="1" si="11"/>
        <v>745683</v>
      </c>
      <c r="CC46" s="2"/>
      <c r="CD46" s="2"/>
      <c r="CE46" s="2" t="str">
        <f t="shared" ca="1" si="12"/>
        <v/>
      </c>
      <c r="CF46" s="2" t="str">
        <f t="shared" ca="1" si="16"/>
        <v/>
      </c>
      <c r="CG46" s="6" t="str">
        <f t="shared" ca="1" si="13"/>
        <v/>
      </c>
      <c r="CH46" s="2" t="str">
        <f t="shared" ca="1" si="1"/>
        <v/>
      </c>
      <c r="CI46" s="2" t="s">
        <v>102</v>
      </c>
    </row>
    <row r="47" spans="1:87" x14ac:dyDescent="0.75">
      <c r="A47">
        <v>11154</v>
      </c>
      <c r="B47" t="s">
        <v>139</v>
      </c>
      <c r="C47" s="12">
        <v>0.4</v>
      </c>
      <c r="D47" t="s">
        <v>101</v>
      </c>
      <c r="E47" t="s">
        <v>100</v>
      </c>
      <c r="F47" s="12">
        <v>0.3</v>
      </c>
      <c r="G47" s="12" t="str">
        <f t="shared" si="2"/>
        <v>No</v>
      </c>
      <c r="H47" t="s">
        <v>102</v>
      </c>
      <c r="I47" s="7" t="s">
        <v>102</v>
      </c>
      <c r="J47" s="8">
        <v>44742</v>
      </c>
      <c r="K47">
        <f t="shared" ca="1" si="3"/>
        <v>4</v>
      </c>
      <c r="L47" t="str">
        <f t="shared" ca="1" si="4"/>
        <v>3-5 años</v>
      </c>
      <c r="M47" s="8">
        <v>44742</v>
      </c>
      <c r="N47">
        <f t="shared" ca="1" si="14"/>
        <v>4</v>
      </c>
      <c r="O47" t="str">
        <f t="shared" ca="1" si="5"/>
        <v>3-5 años</v>
      </c>
      <c r="P47" s="8">
        <v>31048</v>
      </c>
      <c r="Q47">
        <f t="shared" ca="1" si="6"/>
        <v>41</v>
      </c>
      <c r="R47" t="str">
        <f t="shared" ca="1" si="7"/>
        <v>35-44</v>
      </c>
      <c r="S47" t="s">
        <v>114</v>
      </c>
      <c r="V47">
        <v>1</v>
      </c>
      <c r="X47">
        <v>1</v>
      </c>
      <c r="Z47">
        <v>1</v>
      </c>
      <c r="BR47">
        <f t="shared" si="0"/>
        <v>3</v>
      </c>
      <c r="BS47" t="str">
        <f t="shared" si="8"/>
        <v>Sin préstamo</v>
      </c>
      <c r="BT47" t="s">
        <v>104</v>
      </c>
      <c r="BU47" t="s">
        <v>109</v>
      </c>
      <c r="BV47" t="s">
        <v>140</v>
      </c>
      <c r="BW47" s="8" t="s">
        <v>101</v>
      </c>
      <c r="BX47" s="9" t="str">
        <f t="shared" ca="1" si="15"/>
        <v/>
      </c>
      <c r="BY47" s="10" t="str">
        <f t="shared" ca="1" si="9"/>
        <v/>
      </c>
      <c r="BZ47" s="7">
        <f t="shared" ca="1" si="10"/>
        <v>1234066</v>
      </c>
      <c r="CA47" s="7"/>
      <c r="CB47" s="7">
        <f t="shared" ca="1" si="11"/>
        <v>1234066</v>
      </c>
      <c r="CC47" s="7"/>
      <c r="CD47" s="7"/>
      <c r="CE47" s="7" t="str">
        <f t="shared" ca="1" si="12"/>
        <v/>
      </c>
      <c r="CF47" s="7" t="str">
        <f t="shared" ca="1" si="16"/>
        <v/>
      </c>
      <c r="CG47" s="11" t="str">
        <f t="shared" ca="1" si="13"/>
        <v/>
      </c>
      <c r="CH47" s="7" t="str">
        <f t="shared" ca="1" si="1"/>
        <v/>
      </c>
      <c r="CI47" s="7" t="s">
        <v>102</v>
      </c>
    </row>
    <row r="48" spans="1:87" x14ac:dyDescent="0.75">
      <c r="A48" s="1">
        <v>11155</v>
      </c>
      <c r="B48" s="1" t="s">
        <v>129</v>
      </c>
      <c r="C48" s="13">
        <v>0.5</v>
      </c>
      <c r="D48" s="1" t="s">
        <v>100</v>
      </c>
      <c r="E48" s="1" t="s">
        <v>101</v>
      </c>
      <c r="F48" s="13"/>
      <c r="G48" s="13" t="str">
        <f t="shared" si="2"/>
        <v>Si</v>
      </c>
      <c r="H48" s="1" t="s">
        <v>102</v>
      </c>
      <c r="I48" s="2" t="s">
        <v>117</v>
      </c>
      <c r="J48" s="3">
        <v>44562</v>
      </c>
      <c r="K48" s="1">
        <f t="shared" ca="1" si="3"/>
        <v>4</v>
      </c>
      <c r="L48" s="1" t="str">
        <f t="shared" ca="1" si="4"/>
        <v>3-5 años</v>
      </c>
      <c r="M48" s="3">
        <v>44562</v>
      </c>
      <c r="N48" s="1">
        <f t="shared" ca="1" si="14"/>
        <v>4</v>
      </c>
      <c r="O48" s="1" t="str">
        <f t="shared" ca="1" si="5"/>
        <v>3-5 años</v>
      </c>
      <c r="P48" s="3">
        <v>29221</v>
      </c>
      <c r="Q48" s="1">
        <f t="shared" ca="1" si="6"/>
        <v>46</v>
      </c>
      <c r="R48" s="1" t="str">
        <f t="shared" ca="1" si="7"/>
        <v>45-54</v>
      </c>
      <c r="S48" s="1" t="s">
        <v>121</v>
      </c>
      <c r="T48" s="1"/>
      <c r="U48" s="1">
        <v>1</v>
      </c>
      <c r="V48" s="1"/>
      <c r="W48" s="1">
        <v>1</v>
      </c>
      <c r="X48" s="1"/>
      <c r="Y48" s="1">
        <v>1</v>
      </c>
      <c r="Z48" s="1"/>
      <c r="AA48" s="1"/>
      <c r="AB48" s="1"/>
      <c r="AC48" s="1"/>
      <c r="AD48" s="1"/>
      <c r="AE48" s="1"/>
      <c r="AF48" s="1"/>
      <c r="AG48" s="1"/>
      <c r="AH48" s="1"/>
      <c r="AI48" s="1"/>
      <c r="AJ48" s="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f t="shared" si="0"/>
        <v>3</v>
      </c>
      <c r="BS48" s="1" t="str">
        <f t="shared" si="8"/>
        <v>Sin préstamo</v>
      </c>
      <c r="BT48" s="1" t="s">
        <v>104</v>
      </c>
      <c r="BU48" s="1" t="s">
        <v>122</v>
      </c>
      <c r="BV48" s="1" t="s">
        <v>123</v>
      </c>
      <c r="BW48" s="3" t="s">
        <v>101</v>
      </c>
      <c r="BX48" s="4" t="str">
        <f t="shared" ca="1" si="15"/>
        <v/>
      </c>
      <c r="BY48" s="5" t="str">
        <f t="shared" ca="1" si="9"/>
        <v/>
      </c>
      <c r="BZ48" s="2">
        <f t="shared" ca="1" si="10"/>
        <v>302692</v>
      </c>
      <c r="CA48" s="2"/>
      <c r="CB48" s="2">
        <f t="shared" ca="1" si="11"/>
        <v>302692</v>
      </c>
      <c r="CC48" s="2"/>
      <c r="CD48" s="2"/>
      <c r="CE48" s="2" t="str">
        <f t="shared" ca="1" si="12"/>
        <v/>
      </c>
      <c r="CF48" s="2" t="str">
        <f t="shared" ca="1" si="16"/>
        <v/>
      </c>
      <c r="CG48" s="6" t="str">
        <f t="shared" ca="1" si="13"/>
        <v/>
      </c>
      <c r="CH48" s="2" t="str">
        <f t="shared" ca="1" si="1"/>
        <v/>
      </c>
      <c r="CI48" s="2" t="s">
        <v>102</v>
      </c>
    </row>
    <row r="49" spans="1:87" x14ac:dyDescent="0.75">
      <c r="A49">
        <v>11156</v>
      </c>
      <c r="B49" t="s">
        <v>115</v>
      </c>
      <c r="C49" s="12">
        <v>0.6</v>
      </c>
      <c r="D49" t="s">
        <v>101</v>
      </c>
      <c r="E49" t="s">
        <v>101</v>
      </c>
      <c r="G49" s="12" t="str">
        <f t="shared" si="2"/>
        <v>Si</v>
      </c>
      <c r="H49" t="s">
        <v>102</v>
      </c>
      <c r="I49" s="7" t="s">
        <v>102</v>
      </c>
      <c r="J49" s="8">
        <v>44377</v>
      </c>
      <c r="K49">
        <f t="shared" ca="1" si="3"/>
        <v>5</v>
      </c>
      <c r="L49" t="str">
        <f t="shared" ca="1" si="4"/>
        <v>5-10 años</v>
      </c>
      <c r="M49" s="8">
        <v>44377</v>
      </c>
      <c r="N49">
        <f t="shared" ca="1" si="14"/>
        <v>5</v>
      </c>
      <c r="O49" t="str">
        <f t="shared" ca="1" si="5"/>
        <v>5-10 años</v>
      </c>
      <c r="P49" s="8">
        <v>27395</v>
      </c>
      <c r="Q49">
        <f t="shared" ca="1" si="6"/>
        <v>51</v>
      </c>
      <c r="R49" t="str">
        <f t="shared" ca="1" si="7"/>
        <v>45-54</v>
      </c>
      <c r="S49" t="s">
        <v>103</v>
      </c>
      <c r="V49">
        <v>1</v>
      </c>
      <c r="X49">
        <v>1</v>
      </c>
      <c r="Z49">
        <v>1</v>
      </c>
      <c r="BR49">
        <f t="shared" si="0"/>
        <v>3</v>
      </c>
      <c r="BS49" t="str">
        <f t="shared" si="8"/>
        <v>Sin préstamo</v>
      </c>
      <c r="BT49" t="s">
        <v>104</v>
      </c>
      <c r="BU49" t="s">
        <v>105</v>
      </c>
      <c r="BV49" t="s">
        <v>106</v>
      </c>
      <c r="BW49" s="8" t="s">
        <v>101</v>
      </c>
      <c r="BX49" s="9" t="str">
        <f t="shared" ca="1" si="15"/>
        <v/>
      </c>
      <c r="BY49" s="10" t="str">
        <f t="shared" ca="1" si="9"/>
        <v/>
      </c>
      <c r="BZ49" s="7">
        <f t="shared" ca="1" si="10"/>
        <v>1135737</v>
      </c>
      <c r="CA49" s="7"/>
      <c r="CB49" s="7">
        <f t="shared" ca="1" si="11"/>
        <v>1135737</v>
      </c>
      <c r="CC49" s="7"/>
      <c r="CD49" s="7"/>
      <c r="CE49" s="7" t="str">
        <f t="shared" ca="1" si="12"/>
        <v/>
      </c>
      <c r="CF49" s="7" t="str">
        <f t="shared" ca="1" si="16"/>
        <v/>
      </c>
      <c r="CG49" s="11" t="str">
        <f t="shared" ca="1" si="13"/>
        <v/>
      </c>
      <c r="CH49" s="7" t="str">
        <f t="shared" ca="1" si="1"/>
        <v/>
      </c>
      <c r="CI49" s="7" t="s">
        <v>102</v>
      </c>
    </row>
    <row r="50" spans="1:87" x14ac:dyDescent="0.75">
      <c r="A50" s="1">
        <v>11157</v>
      </c>
      <c r="B50" s="1" t="s">
        <v>115</v>
      </c>
      <c r="C50" s="13">
        <v>0.7</v>
      </c>
      <c r="D50" s="1" t="s">
        <v>100</v>
      </c>
      <c r="E50" s="1" t="s">
        <v>100</v>
      </c>
      <c r="F50" s="13">
        <v>0.4</v>
      </c>
      <c r="G50" s="13" t="str">
        <f t="shared" si="2"/>
        <v>Si</v>
      </c>
      <c r="H50" s="1" t="s">
        <v>102</v>
      </c>
      <c r="I50" s="2" t="s">
        <v>117</v>
      </c>
      <c r="J50" s="3">
        <v>44197</v>
      </c>
      <c r="K50" s="1">
        <f t="shared" ca="1" si="3"/>
        <v>5</v>
      </c>
      <c r="L50" s="1" t="str">
        <f t="shared" ca="1" si="4"/>
        <v>5-10 años</v>
      </c>
      <c r="M50" s="3">
        <v>44197</v>
      </c>
      <c r="N50" s="1">
        <f t="shared" ca="1" si="14"/>
        <v>5</v>
      </c>
      <c r="O50" s="1" t="str">
        <f t="shared" ca="1" si="5"/>
        <v>5-10 años</v>
      </c>
      <c r="P50" s="3">
        <v>25569</v>
      </c>
      <c r="Q50" s="1">
        <f t="shared" ca="1" si="6"/>
        <v>56</v>
      </c>
      <c r="R50" s="1" t="str">
        <f t="shared" ca="1" si="7"/>
        <v>55-64</v>
      </c>
      <c r="S50" s="1" t="s">
        <v>141</v>
      </c>
      <c r="T50" s="1"/>
      <c r="U50" s="1">
        <v>1</v>
      </c>
      <c r="V50" s="1">
        <v>1</v>
      </c>
      <c r="W50" s="1">
        <v>1</v>
      </c>
      <c r="X50" s="1">
        <v>1</v>
      </c>
      <c r="Y50" s="1">
        <v>1</v>
      </c>
      <c r="Z50" s="1">
        <v>1</v>
      </c>
      <c r="AA50" s="1"/>
      <c r="AB50" s="1"/>
      <c r="AC50" s="1"/>
      <c r="AD50" s="1"/>
      <c r="AE50" s="1"/>
      <c r="AF50" s="1"/>
      <c r="AG50" s="1"/>
      <c r="AH50" s="1"/>
      <c r="AI50" s="1"/>
      <c r="AJ50" s="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f t="shared" si="0"/>
        <v>6</v>
      </c>
      <c r="BS50" s="1" t="str">
        <f t="shared" si="8"/>
        <v>Sin préstamo</v>
      </c>
      <c r="BT50" s="1" t="s">
        <v>104</v>
      </c>
      <c r="BU50" s="1" t="s">
        <v>122</v>
      </c>
      <c r="BV50" s="1" t="s">
        <v>130</v>
      </c>
      <c r="BW50" s="3" t="s">
        <v>101</v>
      </c>
      <c r="BX50" s="4" t="str">
        <f t="shared" ca="1" si="15"/>
        <v/>
      </c>
      <c r="BY50" s="5" t="str">
        <f t="shared" ca="1" si="9"/>
        <v/>
      </c>
      <c r="BZ50" s="2">
        <f t="shared" ca="1" si="10"/>
        <v>651979</v>
      </c>
      <c r="CA50" s="2"/>
      <c r="CB50" s="2">
        <f t="shared" ca="1" si="11"/>
        <v>651979</v>
      </c>
      <c r="CC50" s="2"/>
      <c r="CD50" s="2"/>
      <c r="CE50" s="2" t="str">
        <f t="shared" ca="1" si="12"/>
        <v/>
      </c>
      <c r="CF50" s="2" t="str">
        <f t="shared" ca="1" si="16"/>
        <v/>
      </c>
      <c r="CG50" s="6" t="str">
        <f t="shared" ca="1" si="13"/>
        <v/>
      </c>
      <c r="CH50" s="2" t="str">
        <f t="shared" ca="1" si="1"/>
        <v/>
      </c>
      <c r="CI50" s="2" t="s">
        <v>102</v>
      </c>
    </row>
    <row r="51" spans="1:87" x14ac:dyDescent="0.75">
      <c r="A51">
        <v>11158</v>
      </c>
      <c r="B51" t="s">
        <v>142</v>
      </c>
      <c r="C51" s="12">
        <v>0.8</v>
      </c>
      <c r="D51" t="s">
        <v>101</v>
      </c>
      <c r="E51" t="s">
        <v>100</v>
      </c>
      <c r="F51" s="12">
        <v>0.75</v>
      </c>
      <c r="G51" s="12" t="str">
        <f t="shared" si="2"/>
        <v>Si</v>
      </c>
      <c r="H51" t="s">
        <v>102</v>
      </c>
      <c r="I51" s="7" t="s">
        <v>102</v>
      </c>
      <c r="J51" s="8">
        <v>44012</v>
      </c>
      <c r="K51">
        <f t="shared" ca="1" si="3"/>
        <v>6</v>
      </c>
      <c r="L51" t="str">
        <f t="shared" ca="1" si="4"/>
        <v>5-10 años</v>
      </c>
      <c r="M51" s="8">
        <v>44012</v>
      </c>
      <c r="N51">
        <f t="shared" ca="1" si="14"/>
        <v>6</v>
      </c>
      <c r="O51" t="str">
        <f t="shared" ca="1" si="5"/>
        <v>5-10 años</v>
      </c>
      <c r="P51" s="8">
        <v>23743</v>
      </c>
      <c r="Q51">
        <f t="shared" ca="1" si="6"/>
        <v>61</v>
      </c>
      <c r="R51" t="str">
        <f t="shared" ca="1" si="7"/>
        <v>55-64</v>
      </c>
      <c r="S51" t="s">
        <v>103</v>
      </c>
      <c r="V51">
        <v>1</v>
      </c>
      <c r="X51">
        <v>1</v>
      </c>
      <c r="Z51">
        <v>1</v>
      </c>
      <c r="BR51">
        <f t="shared" si="0"/>
        <v>3</v>
      </c>
      <c r="BS51" t="str">
        <f t="shared" si="8"/>
        <v>Sin préstamo</v>
      </c>
      <c r="BT51" t="s">
        <v>104</v>
      </c>
      <c r="BU51" t="s">
        <v>105</v>
      </c>
      <c r="BV51" t="s">
        <v>106</v>
      </c>
      <c r="BW51" s="8" t="s">
        <v>101</v>
      </c>
      <c r="BX51" s="9" t="str">
        <f t="shared" ca="1" si="15"/>
        <v/>
      </c>
      <c r="BY51" s="10" t="str">
        <f t="shared" ca="1" si="9"/>
        <v/>
      </c>
      <c r="BZ51" s="7">
        <f t="shared" ca="1" si="10"/>
        <v>1505193</v>
      </c>
      <c r="CA51" s="7"/>
      <c r="CB51" s="7">
        <f t="shared" ca="1" si="11"/>
        <v>1505193</v>
      </c>
      <c r="CC51" s="7"/>
      <c r="CD51" s="7"/>
      <c r="CE51" s="7" t="str">
        <f t="shared" ca="1" si="12"/>
        <v/>
      </c>
      <c r="CF51" s="7" t="str">
        <f t="shared" ca="1" si="16"/>
        <v/>
      </c>
      <c r="CG51" s="11" t="str">
        <f t="shared" ca="1" si="13"/>
        <v/>
      </c>
      <c r="CH51" s="7" t="str">
        <f t="shared" ca="1" si="1"/>
        <v/>
      </c>
      <c r="CI51" s="7" t="s">
        <v>102</v>
      </c>
    </row>
    <row r="52" spans="1:87" x14ac:dyDescent="0.75">
      <c r="A52" s="1">
        <v>11159</v>
      </c>
      <c r="B52" s="1" t="s">
        <v>139</v>
      </c>
      <c r="C52" s="13">
        <v>0.75</v>
      </c>
      <c r="D52" s="1" t="s">
        <v>100</v>
      </c>
      <c r="E52" s="1" t="s">
        <v>101</v>
      </c>
      <c r="F52" s="13"/>
      <c r="G52" s="13" t="str">
        <f t="shared" si="2"/>
        <v>Si</v>
      </c>
      <c r="H52" s="1" t="s">
        <v>102</v>
      </c>
      <c r="I52" s="2" t="s">
        <v>102</v>
      </c>
      <c r="J52" s="3">
        <v>43831</v>
      </c>
      <c r="K52" s="1">
        <f t="shared" ca="1" si="3"/>
        <v>6</v>
      </c>
      <c r="L52" s="1" t="str">
        <f t="shared" ca="1" si="4"/>
        <v>5-10 años</v>
      </c>
      <c r="M52" s="3">
        <v>43831</v>
      </c>
      <c r="N52" s="1">
        <f t="shared" ca="1" si="14"/>
        <v>6</v>
      </c>
      <c r="O52" s="1" t="str">
        <f t="shared" ca="1" si="5"/>
        <v>5-10 años</v>
      </c>
      <c r="P52" s="3">
        <v>36526</v>
      </c>
      <c r="Q52" s="1">
        <f t="shared" ca="1" si="6"/>
        <v>26</v>
      </c>
      <c r="R52" s="1" t="str">
        <f t="shared" ca="1" si="7"/>
        <v>25-34</v>
      </c>
      <c r="S52" s="1" t="s">
        <v>114</v>
      </c>
      <c r="T52" s="1"/>
      <c r="U52" s="1">
        <v>1</v>
      </c>
      <c r="V52" s="1">
        <v>1</v>
      </c>
      <c r="W52" s="1">
        <v>1</v>
      </c>
      <c r="X52" s="1">
        <v>1</v>
      </c>
      <c r="Y52" s="1"/>
      <c r="Z52" s="1"/>
      <c r="AA52" s="1"/>
      <c r="AB52" s="1"/>
      <c r="AC52" s="1"/>
      <c r="AD52" s="1"/>
      <c r="AE52" s="1"/>
      <c r="AF52" s="1"/>
      <c r="AG52" s="1"/>
      <c r="AH52" s="1"/>
      <c r="AI52" s="1"/>
      <c r="AJ52" s="1"/>
      <c r="AK52" s="1"/>
      <c r="AL52" s="1"/>
      <c r="AM52" s="1"/>
      <c r="AN52" s="1"/>
      <c r="AO52" s="1"/>
      <c r="AP52" s="1"/>
      <c r="AQ52" s="1"/>
      <c r="AR52" s="1"/>
      <c r="AS52" s="1"/>
      <c r="AT52" s="1"/>
      <c r="AU52" s="1"/>
      <c r="AV52" s="1"/>
      <c r="AW52" s="1"/>
      <c r="AX52" s="1"/>
      <c r="AY52" s="1"/>
      <c r="AZ52" s="1"/>
      <c r="BA52" s="1"/>
      <c r="BB52" s="1"/>
      <c r="BC52" s="1"/>
      <c r="BD52" s="1"/>
      <c r="BE52" s="1"/>
      <c r="BF52" s="1"/>
      <c r="BG52" s="1"/>
      <c r="BH52" s="1"/>
      <c r="BI52" s="1"/>
      <c r="BJ52" s="1"/>
      <c r="BK52" s="1"/>
      <c r="BL52" s="1"/>
      <c r="BM52" s="1"/>
      <c r="BN52" s="1"/>
      <c r="BO52" s="1"/>
      <c r="BP52" s="1"/>
      <c r="BQ52" s="1"/>
      <c r="BR52" s="1">
        <f t="shared" si="0"/>
        <v>4</v>
      </c>
      <c r="BS52" s="1" t="str">
        <f t="shared" si="8"/>
        <v>Sin préstamo</v>
      </c>
      <c r="BT52" s="1" t="s">
        <v>104</v>
      </c>
      <c r="BU52" s="1" t="s">
        <v>109</v>
      </c>
      <c r="BV52" s="1" t="s">
        <v>106</v>
      </c>
      <c r="BW52" s="3" t="s">
        <v>101</v>
      </c>
      <c r="BX52" s="4" t="str">
        <f t="shared" ca="1" si="15"/>
        <v/>
      </c>
      <c r="BY52" s="5" t="str">
        <f t="shared" ca="1" si="9"/>
        <v/>
      </c>
      <c r="BZ52" s="2">
        <f t="shared" ca="1" si="10"/>
        <v>381680</v>
      </c>
      <c r="CA52" s="2"/>
      <c r="CB52" s="2">
        <f t="shared" ca="1" si="11"/>
        <v>381680</v>
      </c>
      <c r="CC52" s="2"/>
      <c r="CD52" s="2"/>
      <c r="CE52" s="2" t="str">
        <f t="shared" ca="1" si="12"/>
        <v/>
      </c>
      <c r="CF52" s="2" t="str">
        <f t="shared" ca="1" si="16"/>
        <v/>
      </c>
      <c r="CG52" s="6" t="str">
        <f t="shared" ca="1" si="13"/>
        <v/>
      </c>
      <c r="CH52" s="2" t="str">
        <f t="shared" ca="1" si="1"/>
        <v/>
      </c>
      <c r="CI52" s="2" t="s">
        <v>102</v>
      </c>
    </row>
    <row r="53" spans="1:87" x14ac:dyDescent="0.75">
      <c r="A53">
        <v>11160</v>
      </c>
      <c r="B53" t="s">
        <v>99</v>
      </c>
      <c r="C53" s="12">
        <v>1</v>
      </c>
      <c r="D53" t="s">
        <v>101</v>
      </c>
      <c r="E53" t="s">
        <v>101</v>
      </c>
      <c r="G53" s="12" t="str">
        <f t="shared" si="2"/>
        <v>Si</v>
      </c>
      <c r="H53" t="s">
        <v>102</v>
      </c>
      <c r="I53" s="7" t="s">
        <v>102</v>
      </c>
      <c r="J53" s="8">
        <v>43646</v>
      </c>
      <c r="K53">
        <f t="shared" ca="1" si="3"/>
        <v>7</v>
      </c>
      <c r="L53" t="str">
        <f t="shared" ca="1" si="4"/>
        <v>5-10 años</v>
      </c>
      <c r="M53" s="8">
        <v>43646</v>
      </c>
      <c r="N53">
        <f t="shared" ca="1" si="14"/>
        <v>7</v>
      </c>
      <c r="O53" t="str">
        <f t="shared" ca="1" si="5"/>
        <v>5-10 años</v>
      </c>
      <c r="P53" s="8">
        <v>34700</v>
      </c>
      <c r="Q53">
        <f t="shared" ca="1" si="6"/>
        <v>31</v>
      </c>
      <c r="R53" t="str">
        <f t="shared" ca="1" si="7"/>
        <v>25-34</v>
      </c>
      <c r="S53" t="s">
        <v>103</v>
      </c>
      <c r="V53">
        <v>1</v>
      </c>
      <c r="X53">
        <v>1</v>
      </c>
      <c r="Z53">
        <v>1</v>
      </c>
      <c r="BR53">
        <f t="shared" si="0"/>
        <v>3</v>
      </c>
      <c r="BS53" t="str">
        <f t="shared" si="8"/>
        <v>Sin préstamo</v>
      </c>
      <c r="BT53" t="s">
        <v>104</v>
      </c>
      <c r="BU53" t="s">
        <v>105</v>
      </c>
      <c r="BV53" t="s">
        <v>106</v>
      </c>
      <c r="BW53" s="8" t="s">
        <v>101</v>
      </c>
      <c r="BX53" s="9" t="str">
        <f t="shared" ca="1" si="15"/>
        <v/>
      </c>
      <c r="BY53" s="10" t="str">
        <f t="shared" ca="1" si="9"/>
        <v/>
      </c>
      <c r="BZ53" s="7">
        <f t="shared" ca="1" si="10"/>
        <v>1179560</v>
      </c>
      <c r="CA53" s="7"/>
      <c r="CB53" s="7">
        <f t="shared" ca="1" si="11"/>
        <v>1179560</v>
      </c>
      <c r="CC53" s="7"/>
      <c r="CD53" s="7"/>
      <c r="CE53" s="7" t="str">
        <f t="shared" ca="1" si="12"/>
        <v/>
      </c>
      <c r="CF53" s="7" t="str">
        <f t="shared" ca="1" si="16"/>
        <v/>
      </c>
      <c r="CG53" s="11" t="str">
        <f t="shared" ca="1" si="13"/>
        <v/>
      </c>
      <c r="CH53" s="7" t="str">
        <f t="shared" ca="1" si="1"/>
        <v/>
      </c>
      <c r="CI53" s="7" t="s">
        <v>102</v>
      </c>
    </row>
    <row r="54" spans="1:87" x14ac:dyDescent="0.75">
      <c r="A54" s="1">
        <v>11161</v>
      </c>
      <c r="B54" s="1" t="s">
        <v>99</v>
      </c>
      <c r="C54" s="13">
        <v>0</v>
      </c>
      <c r="D54" s="1" t="s">
        <v>100</v>
      </c>
      <c r="E54" s="1" t="s">
        <v>100</v>
      </c>
      <c r="F54" s="13">
        <v>0.15</v>
      </c>
      <c r="G54" s="13" t="str">
        <f t="shared" si="2"/>
        <v>No</v>
      </c>
      <c r="H54" s="1" t="s">
        <v>102</v>
      </c>
      <c r="I54" s="2" t="s">
        <v>102</v>
      </c>
      <c r="J54" s="3">
        <v>43466</v>
      </c>
      <c r="K54" s="1">
        <f t="shared" ca="1" si="3"/>
        <v>7</v>
      </c>
      <c r="L54" s="1" t="str">
        <f t="shared" ca="1" si="4"/>
        <v>5-10 años</v>
      </c>
      <c r="M54" s="3">
        <v>43466</v>
      </c>
      <c r="N54" s="1">
        <f t="shared" ca="1" si="14"/>
        <v>7</v>
      </c>
      <c r="O54" s="1" t="str">
        <f t="shared" ca="1" si="5"/>
        <v>5-10 años</v>
      </c>
      <c r="P54" s="3">
        <v>32874</v>
      </c>
      <c r="Q54" s="1">
        <f t="shared" ca="1" si="6"/>
        <v>36</v>
      </c>
      <c r="R54" s="1" t="str">
        <f t="shared" ca="1" si="7"/>
        <v>35-44</v>
      </c>
      <c r="S54" s="1" t="s">
        <v>121</v>
      </c>
      <c r="T54" s="1">
        <v>1</v>
      </c>
      <c r="U54" s="1">
        <v>1</v>
      </c>
      <c r="V54" s="1"/>
      <c r="W54" s="1">
        <v>1</v>
      </c>
      <c r="X54" s="1"/>
      <c r="Y54" s="1">
        <v>1</v>
      </c>
      <c r="Z54" s="1"/>
      <c r="AA54" s="1"/>
      <c r="AB54" s="1"/>
      <c r="AC54" s="1"/>
      <c r="AD54" s="1"/>
      <c r="AE54" s="1"/>
      <c r="AF54" s="1"/>
      <c r="AG54" s="1"/>
      <c r="AH54" s="1"/>
      <c r="AI54" s="1"/>
      <c r="AJ54" s="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f t="shared" si="0"/>
        <v>4</v>
      </c>
      <c r="BS54" s="1" t="str">
        <f t="shared" si="8"/>
        <v>Préstamo</v>
      </c>
      <c r="BT54" s="1" t="s">
        <v>104</v>
      </c>
      <c r="BU54" s="1" t="s">
        <v>122</v>
      </c>
      <c r="BV54" s="1" t="s">
        <v>123</v>
      </c>
      <c r="BW54" s="3" t="s">
        <v>101</v>
      </c>
      <c r="BX54" s="4">
        <f t="shared" ca="1" si="15"/>
        <v>4111952</v>
      </c>
      <c r="BY54" s="5" t="str">
        <f t="shared" ca="1" si="9"/>
        <v>750k-5 mil</v>
      </c>
      <c r="BZ54" s="2">
        <f t="shared" ca="1" si="10"/>
        <v>1924394</v>
      </c>
      <c r="CA54" s="2"/>
      <c r="CB54" s="2">
        <f t="shared" ca="1" si="11"/>
        <v>1924394</v>
      </c>
      <c r="CC54" s="2" t="s">
        <v>119</v>
      </c>
      <c r="CD54" s="2" t="s">
        <v>125</v>
      </c>
      <c r="CE54" s="2">
        <f t="shared" ca="1" si="12"/>
        <v>1</v>
      </c>
      <c r="CF54" s="2">
        <f t="shared" ca="1" si="16"/>
        <v>4111952</v>
      </c>
      <c r="CG54" s="6">
        <f t="shared" ca="1" si="13"/>
        <v>2.1367516215494331</v>
      </c>
      <c r="CH54" s="2" t="str">
        <f t="shared" ca="1" si="1"/>
        <v>1-5x</v>
      </c>
      <c r="CI54" s="2" t="s">
        <v>112</v>
      </c>
    </row>
    <row r="55" spans="1:87" x14ac:dyDescent="0.75">
      <c r="A55">
        <v>11162</v>
      </c>
      <c r="B55" t="s">
        <v>99</v>
      </c>
      <c r="C55" s="12">
        <v>0.4</v>
      </c>
      <c r="D55" t="s">
        <v>101</v>
      </c>
      <c r="E55" t="s">
        <v>100</v>
      </c>
      <c r="F55" s="12">
        <v>0.5</v>
      </c>
      <c r="G55" s="12" t="str">
        <f t="shared" si="2"/>
        <v>No</v>
      </c>
      <c r="H55" t="s">
        <v>102</v>
      </c>
      <c r="I55" s="7" t="s">
        <v>102</v>
      </c>
      <c r="J55" s="8">
        <v>43281</v>
      </c>
      <c r="K55">
        <f t="shared" ca="1" si="3"/>
        <v>8</v>
      </c>
      <c r="L55" t="str">
        <f t="shared" ca="1" si="4"/>
        <v>5-10 años</v>
      </c>
      <c r="M55" s="8">
        <v>43281</v>
      </c>
      <c r="N55">
        <f t="shared" ca="1" si="14"/>
        <v>8</v>
      </c>
      <c r="O55" t="str">
        <f t="shared" ca="1" si="5"/>
        <v>5-10 años</v>
      </c>
      <c r="P55" s="8">
        <v>31048</v>
      </c>
      <c r="Q55">
        <f t="shared" ca="1" si="6"/>
        <v>41</v>
      </c>
      <c r="R55" t="str">
        <f t="shared" ca="1" si="7"/>
        <v>35-44</v>
      </c>
      <c r="S55" t="s">
        <v>121</v>
      </c>
      <c r="V55">
        <v>1</v>
      </c>
      <c r="X55">
        <v>1</v>
      </c>
      <c r="Z55">
        <v>1</v>
      </c>
      <c r="BR55">
        <f t="shared" si="0"/>
        <v>3</v>
      </c>
      <c r="BS55" t="str">
        <f t="shared" si="8"/>
        <v>Sin préstamo</v>
      </c>
      <c r="BT55" t="s">
        <v>104</v>
      </c>
      <c r="BU55" t="s">
        <v>122</v>
      </c>
      <c r="BV55" t="s">
        <v>123</v>
      </c>
      <c r="BW55" s="8" t="s">
        <v>101</v>
      </c>
      <c r="BX55" s="9" t="str">
        <f t="shared" ca="1" si="15"/>
        <v/>
      </c>
      <c r="BY55" s="10" t="str">
        <f t="shared" ca="1" si="9"/>
        <v/>
      </c>
      <c r="BZ55" s="7">
        <f t="shared" ca="1" si="10"/>
        <v>903335</v>
      </c>
      <c r="CA55" s="7"/>
      <c r="CB55" s="7">
        <f t="shared" ca="1" si="11"/>
        <v>903335</v>
      </c>
      <c r="CC55" s="7"/>
      <c r="CD55" s="7"/>
      <c r="CE55" s="7" t="str">
        <f t="shared" ca="1" si="12"/>
        <v/>
      </c>
      <c r="CF55" s="7" t="str">
        <f t="shared" ca="1" si="16"/>
        <v/>
      </c>
      <c r="CG55" s="11" t="str">
        <f t="shared" ca="1" si="13"/>
        <v/>
      </c>
      <c r="CH55" s="7" t="str">
        <f t="shared" ca="1" si="1"/>
        <v/>
      </c>
      <c r="CI55" s="7" t="s">
        <v>102</v>
      </c>
    </row>
    <row r="56" spans="1:87" x14ac:dyDescent="0.75">
      <c r="A56" s="1">
        <v>11163</v>
      </c>
      <c r="B56" s="1" t="s">
        <v>136</v>
      </c>
      <c r="C56" s="13">
        <v>0.15</v>
      </c>
      <c r="D56" s="1" t="s">
        <v>100</v>
      </c>
      <c r="E56" s="1" t="s">
        <v>101</v>
      </c>
      <c r="F56" s="13"/>
      <c r="G56" s="13" t="str">
        <f t="shared" si="2"/>
        <v>No</v>
      </c>
      <c r="H56" s="1" t="s">
        <v>116</v>
      </c>
      <c r="I56" s="2" t="s">
        <v>124</v>
      </c>
      <c r="J56" s="3">
        <v>43101</v>
      </c>
      <c r="K56" s="1">
        <f t="shared" ca="1" si="3"/>
        <v>8</v>
      </c>
      <c r="L56" s="1" t="str">
        <f t="shared" ca="1" si="4"/>
        <v>5-10 años</v>
      </c>
      <c r="M56" s="3">
        <v>43101</v>
      </c>
      <c r="N56" s="1">
        <f t="shared" ca="1" si="14"/>
        <v>8</v>
      </c>
      <c r="O56" s="1" t="str">
        <f t="shared" ca="1" si="5"/>
        <v>5-10 años</v>
      </c>
      <c r="P56" s="3">
        <v>29221</v>
      </c>
      <c r="Q56" s="1">
        <f t="shared" ca="1" si="6"/>
        <v>46</v>
      </c>
      <c r="R56" s="1" t="str">
        <f t="shared" ca="1" si="7"/>
        <v>45-54</v>
      </c>
      <c r="S56" s="1" t="s">
        <v>103</v>
      </c>
      <c r="T56" s="1">
        <v>1</v>
      </c>
      <c r="U56" s="1">
        <v>1</v>
      </c>
      <c r="V56" s="1">
        <v>1</v>
      </c>
      <c r="W56" s="1">
        <v>1</v>
      </c>
      <c r="X56" s="1">
        <v>1</v>
      </c>
      <c r="Y56" s="1">
        <v>1</v>
      </c>
      <c r="Z56" s="1">
        <v>1</v>
      </c>
      <c r="AA56" s="1"/>
      <c r="AB56" s="1"/>
      <c r="AC56" s="1"/>
      <c r="AD56" s="1"/>
      <c r="AE56" s="1"/>
      <c r="AF56" s="1"/>
      <c r="AG56" s="1"/>
      <c r="AH56" s="1"/>
      <c r="AI56" s="1"/>
      <c r="AJ56" s="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f t="shared" si="0"/>
        <v>7</v>
      </c>
      <c r="BS56" s="1" t="str">
        <f t="shared" si="8"/>
        <v>Préstamo</v>
      </c>
      <c r="BT56" s="1" t="s">
        <v>104</v>
      </c>
      <c r="BU56" s="1" t="s">
        <v>105</v>
      </c>
      <c r="BV56" s="1" t="s">
        <v>106</v>
      </c>
      <c r="BW56" s="3" t="s">
        <v>101</v>
      </c>
      <c r="BX56" s="4">
        <f t="shared" ca="1" si="15"/>
        <v>725561</v>
      </c>
      <c r="BY56" s="5" t="str">
        <f t="shared" ca="1" si="9"/>
        <v>250k-750k</v>
      </c>
      <c r="BZ56" s="2">
        <f t="shared" ca="1" si="10"/>
        <v>1046601</v>
      </c>
      <c r="CA56" s="2"/>
      <c r="CB56" s="2">
        <f t="shared" ca="1" si="11"/>
        <v>1046601</v>
      </c>
      <c r="CC56" s="2" t="s">
        <v>110</v>
      </c>
      <c r="CD56" s="2" t="s">
        <v>125</v>
      </c>
      <c r="CE56" s="2">
        <f t="shared" ca="1" si="12"/>
        <v>1</v>
      </c>
      <c r="CF56" s="2">
        <f t="shared" ca="1" si="16"/>
        <v>725561</v>
      </c>
      <c r="CG56" s="6">
        <f t="shared" ca="1" si="13"/>
        <v>0.69325464049814589</v>
      </c>
      <c r="CH56" s="2" t="str">
        <f t="shared" ca="1" si="1"/>
        <v>1x</v>
      </c>
      <c r="CI56" s="2" t="s">
        <v>112</v>
      </c>
    </row>
    <row r="57" spans="1:87" x14ac:dyDescent="0.75">
      <c r="A57">
        <v>11164</v>
      </c>
      <c r="B57" t="s">
        <v>99</v>
      </c>
      <c r="C57" s="12">
        <v>0.2</v>
      </c>
      <c r="D57" t="s">
        <v>101</v>
      </c>
      <c r="E57" t="s">
        <v>101</v>
      </c>
      <c r="G57" s="12" t="str">
        <f t="shared" si="2"/>
        <v>No</v>
      </c>
      <c r="H57" t="s">
        <v>116</v>
      </c>
      <c r="I57" s="7" t="s">
        <v>108</v>
      </c>
      <c r="J57" s="8">
        <v>42916</v>
      </c>
      <c r="K57">
        <f t="shared" ca="1" si="3"/>
        <v>9</v>
      </c>
      <c r="L57" t="str">
        <f t="shared" ca="1" si="4"/>
        <v>5-10 años</v>
      </c>
      <c r="M57" s="8">
        <v>42916</v>
      </c>
      <c r="N57">
        <f t="shared" ca="1" si="14"/>
        <v>9</v>
      </c>
      <c r="O57" t="str">
        <f t="shared" ca="1" si="5"/>
        <v>5-10 años</v>
      </c>
      <c r="P57" s="8">
        <v>27395</v>
      </c>
      <c r="Q57">
        <f t="shared" ca="1" si="6"/>
        <v>51</v>
      </c>
      <c r="R57" t="str">
        <f t="shared" ca="1" si="7"/>
        <v>45-54</v>
      </c>
      <c r="S57" t="s">
        <v>103</v>
      </c>
      <c r="T57">
        <v>1</v>
      </c>
      <c r="V57">
        <v>1</v>
      </c>
      <c r="X57">
        <v>1</v>
      </c>
      <c r="Z57">
        <v>1</v>
      </c>
      <c r="BR57">
        <f t="shared" si="0"/>
        <v>4</v>
      </c>
      <c r="BS57" t="str">
        <f t="shared" si="8"/>
        <v>Préstamo</v>
      </c>
      <c r="BT57" t="s">
        <v>104</v>
      </c>
      <c r="BU57" t="s">
        <v>122</v>
      </c>
      <c r="BV57" t="s">
        <v>123</v>
      </c>
      <c r="BW57" s="8" t="s">
        <v>101</v>
      </c>
      <c r="BX57" s="9">
        <f t="shared" ca="1" si="15"/>
        <v>2321778</v>
      </c>
      <c r="BY57" s="10" t="str">
        <f t="shared" ca="1" si="9"/>
        <v>750k-5 mil</v>
      </c>
      <c r="BZ57" s="7">
        <f t="shared" ca="1" si="10"/>
        <v>665133</v>
      </c>
      <c r="CA57" s="7"/>
      <c r="CB57" s="7">
        <f t="shared" ca="1" si="11"/>
        <v>665133</v>
      </c>
      <c r="CC57" s="7" t="s">
        <v>110</v>
      </c>
      <c r="CD57" s="7" t="s">
        <v>111</v>
      </c>
      <c r="CE57" s="7">
        <f t="shared" ca="1" si="12"/>
        <v>6</v>
      </c>
      <c r="CF57" s="7">
        <f t="shared" ca="1" si="16"/>
        <v>386963</v>
      </c>
      <c r="CG57" s="11">
        <f t="shared" ca="1" si="13"/>
        <v>3.490697349251954</v>
      </c>
      <c r="CH57" s="7" t="str">
        <f t="shared" ca="1" si="1"/>
        <v>1-5x</v>
      </c>
      <c r="CI57" s="7" t="s">
        <v>112</v>
      </c>
    </row>
    <row r="58" spans="1:87" x14ac:dyDescent="0.75">
      <c r="A58" s="1">
        <v>11165</v>
      </c>
      <c r="B58" s="1" t="s">
        <v>99</v>
      </c>
      <c r="C58" s="13">
        <v>0.3</v>
      </c>
      <c r="D58" s="1" t="s">
        <v>100</v>
      </c>
      <c r="E58" s="1" t="s">
        <v>100</v>
      </c>
      <c r="F58" s="13">
        <v>0.15</v>
      </c>
      <c r="G58" s="13" t="str">
        <f t="shared" si="2"/>
        <v>No</v>
      </c>
      <c r="H58" s="1" t="s">
        <v>102</v>
      </c>
      <c r="I58" s="2" t="s">
        <v>102</v>
      </c>
      <c r="J58" s="3">
        <v>42736</v>
      </c>
      <c r="K58" s="1">
        <f t="shared" ca="1" si="3"/>
        <v>9</v>
      </c>
      <c r="L58" s="1" t="str">
        <f t="shared" ca="1" si="4"/>
        <v>5-10 años</v>
      </c>
      <c r="M58" s="3">
        <v>42736</v>
      </c>
      <c r="N58" s="1">
        <f t="shared" ca="1" si="14"/>
        <v>9</v>
      </c>
      <c r="O58" s="1" t="str">
        <f t="shared" ca="1" si="5"/>
        <v>5-10 años</v>
      </c>
      <c r="P58" s="3">
        <v>25569</v>
      </c>
      <c r="Q58" s="1">
        <f t="shared" ca="1" si="6"/>
        <v>56</v>
      </c>
      <c r="R58" s="1" t="str">
        <f t="shared" ca="1" si="7"/>
        <v>55-64</v>
      </c>
      <c r="S58" s="1" t="s">
        <v>103</v>
      </c>
      <c r="T58" s="1"/>
      <c r="U58" s="1">
        <v>1</v>
      </c>
      <c r="V58" s="1">
        <v>1</v>
      </c>
      <c r="W58" s="1">
        <v>1</v>
      </c>
      <c r="X58" s="1">
        <v>1</v>
      </c>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f t="shared" si="0"/>
        <v>4</v>
      </c>
      <c r="BS58" s="1" t="str">
        <f t="shared" si="8"/>
        <v>Sin préstamo</v>
      </c>
      <c r="BT58" s="1" t="s">
        <v>104</v>
      </c>
      <c r="BU58" s="1" t="s">
        <v>105</v>
      </c>
      <c r="BV58" s="1" t="s">
        <v>106</v>
      </c>
      <c r="BW58" s="3" t="s">
        <v>101</v>
      </c>
      <c r="BX58" s="4" t="str">
        <f t="shared" ca="1" si="15"/>
        <v/>
      </c>
      <c r="BY58" s="5" t="str">
        <f t="shared" ca="1" si="9"/>
        <v/>
      </c>
      <c r="BZ58" s="2">
        <f t="shared" ca="1" si="10"/>
        <v>593527</v>
      </c>
      <c r="CA58" s="2"/>
      <c r="CB58" s="2">
        <f t="shared" ca="1" si="11"/>
        <v>593527</v>
      </c>
      <c r="CC58" s="2"/>
      <c r="CD58" s="2"/>
      <c r="CE58" s="2" t="str">
        <f t="shared" ca="1" si="12"/>
        <v/>
      </c>
      <c r="CF58" s="2" t="str">
        <f t="shared" ca="1" si="16"/>
        <v/>
      </c>
      <c r="CG58" s="6" t="str">
        <f t="shared" ca="1" si="13"/>
        <v/>
      </c>
      <c r="CH58" s="2" t="str">
        <f t="shared" ca="1" si="1"/>
        <v/>
      </c>
      <c r="CI58" s="2" t="s">
        <v>102</v>
      </c>
    </row>
    <row r="59" spans="1:87" x14ac:dyDescent="0.75">
      <c r="A59">
        <v>11166</v>
      </c>
      <c r="B59" t="s">
        <v>99</v>
      </c>
      <c r="C59" s="12">
        <v>0.4</v>
      </c>
      <c r="D59" t="s">
        <v>101</v>
      </c>
      <c r="E59" t="s">
        <v>100</v>
      </c>
      <c r="F59" s="12">
        <v>0.3</v>
      </c>
      <c r="G59" s="12" t="str">
        <f t="shared" si="2"/>
        <v>No</v>
      </c>
      <c r="H59" t="s">
        <v>102</v>
      </c>
      <c r="I59" s="7" t="s">
        <v>102</v>
      </c>
      <c r="J59" s="8">
        <v>42551</v>
      </c>
      <c r="K59">
        <f t="shared" ca="1" si="3"/>
        <v>10</v>
      </c>
      <c r="L59" t="str">
        <f t="shared" ca="1" si="4"/>
        <v>10-20 años</v>
      </c>
      <c r="M59" s="8">
        <v>42551</v>
      </c>
      <c r="N59">
        <f t="shared" ca="1" si="14"/>
        <v>10</v>
      </c>
      <c r="O59" t="str">
        <f t="shared" ca="1" si="5"/>
        <v>10-20 años</v>
      </c>
      <c r="P59" s="8">
        <v>23743</v>
      </c>
      <c r="Q59">
        <f t="shared" ca="1" si="6"/>
        <v>61</v>
      </c>
      <c r="R59" t="str">
        <f t="shared" ca="1" si="7"/>
        <v>55-64</v>
      </c>
      <c r="S59" t="s">
        <v>138</v>
      </c>
      <c r="V59">
        <v>1</v>
      </c>
      <c r="X59">
        <v>1</v>
      </c>
      <c r="Z59">
        <v>1</v>
      </c>
      <c r="BR59">
        <f t="shared" si="0"/>
        <v>3</v>
      </c>
      <c r="BS59" t="str">
        <f t="shared" si="8"/>
        <v>Sin préstamo</v>
      </c>
      <c r="BT59" t="s">
        <v>104</v>
      </c>
      <c r="BU59" t="s">
        <v>105</v>
      </c>
      <c r="BV59" t="s">
        <v>134</v>
      </c>
      <c r="BW59" s="8" t="s">
        <v>101</v>
      </c>
      <c r="BX59" s="9" t="str">
        <f t="shared" ca="1" si="15"/>
        <v/>
      </c>
      <c r="BY59" s="10" t="str">
        <f t="shared" ca="1" si="9"/>
        <v/>
      </c>
      <c r="BZ59" s="7">
        <f t="shared" ca="1" si="10"/>
        <v>802037</v>
      </c>
      <c r="CA59" s="7"/>
      <c r="CB59" s="7">
        <f t="shared" ca="1" si="11"/>
        <v>802037</v>
      </c>
      <c r="CC59" s="7"/>
      <c r="CD59" s="7"/>
      <c r="CE59" s="7" t="str">
        <f t="shared" ca="1" si="12"/>
        <v/>
      </c>
      <c r="CF59" s="7" t="str">
        <f t="shared" ca="1" si="16"/>
        <v/>
      </c>
      <c r="CG59" s="11" t="str">
        <f t="shared" ca="1" si="13"/>
        <v/>
      </c>
      <c r="CH59" s="7" t="str">
        <f t="shared" ca="1" si="1"/>
        <v/>
      </c>
      <c r="CI59" s="7" t="s">
        <v>102</v>
      </c>
    </row>
    <row r="60" spans="1:87" x14ac:dyDescent="0.75">
      <c r="A60" s="1">
        <v>11167</v>
      </c>
      <c r="B60" s="1" t="s">
        <v>99</v>
      </c>
      <c r="C60" s="13">
        <v>0.5</v>
      </c>
      <c r="D60" s="1" t="s">
        <v>100</v>
      </c>
      <c r="E60" s="1" t="s">
        <v>101</v>
      </c>
      <c r="F60" s="13"/>
      <c r="G60" s="13" t="str">
        <f t="shared" si="2"/>
        <v>Si</v>
      </c>
      <c r="H60" s="1" t="s">
        <v>102</v>
      </c>
      <c r="I60" s="2" t="s">
        <v>117</v>
      </c>
      <c r="J60" s="3">
        <v>42370</v>
      </c>
      <c r="K60" s="1">
        <f t="shared" ca="1" si="3"/>
        <v>10</v>
      </c>
      <c r="L60" s="1" t="str">
        <f t="shared" ca="1" si="4"/>
        <v>10-20 años</v>
      </c>
      <c r="M60" s="3">
        <v>42370</v>
      </c>
      <c r="N60" s="1">
        <f t="shared" ca="1" si="14"/>
        <v>10</v>
      </c>
      <c r="O60" s="1" t="str">
        <f t="shared" ca="1" si="5"/>
        <v>10-20 años</v>
      </c>
      <c r="P60" s="3">
        <v>36526</v>
      </c>
      <c r="Q60" s="1">
        <f t="shared" ca="1" si="6"/>
        <v>26</v>
      </c>
      <c r="R60" s="1" t="str">
        <f t="shared" ca="1" si="7"/>
        <v>25-34</v>
      </c>
      <c r="S60" s="1" t="s">
        <v>133</v>
      </c>
      <c r="T60" s="1"/>
      <c r="U60" s="1">
        <v>1</v>
      </c>
      <c r="V60" s="1"/>
      <c r="W60" s="1">
        <v>1</v>
      </c>
      <c r="X60" s="1"/>
      <c r="Y60" s="1">
        <v>1</v>
      </c>
      <c r="Z60" s="1"/>
      <c r="AA60" s="1"/>
      <c r="AB60" s="1"/>
      <c r="AC60" s="1"/>
      <c r="AD60" s="1"/>
      <c r="AE60" s="1"/>
      <c r="AF60" s="1"/>
      <c r="AG60" s="1"/>
      <c r="AH60" s="1"/>
      <c r="AI60" s="1"/>
      <c r="AJ60" s="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f t="shared" si="0"/>
        <v>3</v>
      </c>
      <c r="BS60" s="1" t="str">
        <f t="shared" si="8"/>
        <v>Sin préstamo</v>
      </c>
      <c r="BT60" s="1" t="s">
        <v>104</v>
      </c>
      <c r="BU60" s="1" t="s">
        <v>122</v>
      </c>
      <c r="BV60" s="1" t="s">
        <v>134</v>
      </c>
      <c r="BW60" s="3" t="s">
        <v>101</v>
      </c>
      <c r="BX60" s="4" t="str">
        <f t="shared" ca="1" si="15"/>
        <v/>
      </c>
      <c r="BY60" s="5" t="str">
        <f t="shared" ca="1" si="9"/>
        <v/>
      </c>
      <c r="BZ60" s="2">
        <f t="shared" ca="1" si="10"/>
        <v>1369002</v>
      </c>
      <c r="CA60" s="2"/>
      <c r="CB60" s="2">
        <f t="shared" ca="1" si="11"/>
        <v>1369002</v>
      </c>
      <c r="CC60" s="2"/>
      <c r="CD60" s="2"/>
      <c r="CE60" s="2" t="str">
        <f t="shared" ca="1" si="12"/>
        <v/>
      </c>
      <c r="CF60" s="2" t="str">
        <f t="shared" ca="1" si="16"/>
        <v/>
      </c>
      <c r="CG60" s="6" t="str">
        <f t="shared" ca="1" si="13"/>
        <v/>
      </c>
      <c r="CH60" s="2" t="str">
        <f t="shared" ca="1" si="1"/>
        <v/>
      </c>
      <c r="CI60" s="2" t="s">
        <v>102</v>
      </c>
    </row>
    <row r="61" spans="1:87" x14ac:dyDescent="0.75">
      <c r="A61">
        <v>11168</v>
      </c>
      <c r="B61" t="s">
        <v>99</v>
      </c>
      <c r="C61" s="12">
        <v>0.6</v>
      </c>
      <c r="D61" t="s">
        <v>101</v>
      </c>
      <c r="E61" t="s">
        <v>101</v>
      </c>
      <c r="G61" s="12" t="str">
        <f t="shared" si="2"/>
        <v>Si</v>
      </c>
      <c r="H61" t="s">
        <v>107</v>
      </c>
      <c r="I61" s="7" t="s">
        <v>124</v>
      </c>
      <c r="J61" s="8">
        <v>42185</v>
      </c>
      <c r="K61">
        <f t="shared" ca="1" si="3"/>
        <v>11</v>
      </c>
      <c r="L61" t="str">
        <f t="shared" ca="1" si="4"/>
        <v>10-20 años</v>
      </c>
      <c r="M61" s="8">
        <v>42185</v>
      </c>
      <c r="N61">
        <f t="shared" ca="1" si="14"/>
        <v>11</v>
      </c>
      <c r="O61" t="str">
        <f t="shared" ca="1" si="5"/>
        <v>10-20 años</v>
      </c>
      <c r="P61" s="8">
        <v>34700</v>
      </c>
      <c r="Q61">
        <f t="shared" ca="1" si="6"/>
        <v>31</v>
      </c>
      <c r="R61" t="str">
        <f t="shared" ca="1" si="7"/>
        <v>25-34</v>
      </c>
      <c r="S61" t="s">
        <v>133</v>
      </c>
      <c r="T61">
        <v>1</v>
      </c>
      <c r="V61">
        <v>1</v>
      </c>
      <c r="X61">
        <v>1</v>
      </c>
      <c r="Z61">
        <v>1</v>
      </c>
      <c r="BR61">
        <f t="shared" si="0"/>
        <v>4</v>
      </c>
      <c r="BS61" t="str">
        <f t="shared" si="8"/>
        <v>Préstamo</v>
      </c>
      <c r="BT61" t="s">
        <v>104</v>
      </c>
      <c r="BU61" t="s">
        <v>109</v>
      </c>
      <c r="BV61" t="s">
        <v>106</v>
      </c>
      <c r="BW61" s="8" t="s">
        <v>101</v>
      </c>
      <c r="BX61" s="9">
        <f t="shared" ca="1" si="15"/>
        <v>3171670</v>
      </c>
      <c r="BY61" s="10" t="str">
        <f t="shared" ca="1" si="9"/>
        <v>750k-5 mil</v>
      </c>
      <c r="BZ61" s="7">
        <f t="shared" ca="1" si="10"/>
        <v>811884</v>
      </c>
      <c r="CA61" s="7"/>
      <c r="CB61" s="7">
        <f t="shared" ca="1" si="11"/>
        <v>811884</v>
      </c>
      <c r="CC61" s="7" t="s">
        <v>110</v>
      </c>
      <c r="CD61" s="7" t="s">
        <v>111</v>
      </c>
      <c r="CE61" s="7">
        <f t="shared" ca="1" si="12"/>
        <v>7</v>
      </c>
      <c r="CF61" s="7">
        <f t="shared" ca="1" si="16"/>
        <v>453095.71428571426</v>
      </c>
      <c r="CG61" s="11">
        <f t="shared" ca="1" si="13"/>
        <v>3.9065556163195727</v>
      </c>
      <c r="CH61" s="7" t="str">
        <f t="shared" ca="1" si="1"/>
        <v>1-5x</v>
      </c>
      <c r="CI61" s="7" t="s">
        <v>112</v>
      </c>
    </row>
    <row r="62" spans="1:87" x14ac:dyDescent="0.75">
      <c r="A62" s="1">
        <v>11169</v>
      </c>
      <c r="B62" s="1" t="s">
        <v>99</v>
      </c>
      <c r="C62" s="13">
        <v>0.7</v>
      </c>
      <c r="D62" s="1" t="s">
        <v>100</v>
      </c>
      <c r="E62" s="1" t="s">
        <v>100</v>
      </c>
      <c r="F62" s="13">
        <v>0.4</v>
      </c>
      <c r="G62" s="13" t="str">
        <f t="shared" si="2"/>
        <v>Si</v>
      </c>
      <c r="H62" s="1" t="s">
        <v>102</v>
      </c>
      <c r="I62" s="2" t="s">
        <v>117</v>
      </c>
      <c r="J62" s="3">
        <v>42005</v>
      </c>
      <c r="K62" s="1">
        <f t="shared" ca="1" si="3"/>
        <v>11</v>
      </c>
      <c r="L62" s="1" t="str">
        <f t="shared" ca="1" si="4"/>
        <v>10-20 años</v>
      </c>
      <c r="M62" s="3">
        <v>42005</v>
      </c>
      <c r="N62" s="1">
        <f t="shared" ca="1" si="14"/>
        <v>11</v>
      </c>
      <c r="O62" s="1" t="str">
        <f t="shared" ca="1" si="5"/>
        <v>10-20 años</v>
      </c>
      <c r="P62" s="3">
        <v>32874</v>
      </c>
      <c r="Q62" s="1">
        <f t="shared" ca="1" si="6"/>
        <v>36</v>
      </c>
      <c r="R62" s="1" t="str">
        <f t="shared" ca="1" si="7"/>
        <v>35-44</v>
      </c>
      <c r="S62" s="1" t="s">
        <v>126</v>
      </c>
      <c r="T62" s="1">
        <v>1</v>
      </c>
      <c r="U62" s="1">
        <v>1</v>
      </c>
      <c r="V62" s="1">
        <v>1</v>
      </c>
      <c r="W62" s="1">
        <v>1</v>
      </c>
      <c r="X62" s="1">
        <v>1</v>
      </c>
      <c r="Y62" s="1">
        <v>1</v>
      </c>
      <c r="Z62" s="1">
        <v>1</v>
      </c>
      <c r="AA62" s="1"/>
      <c r="AB62" s="1"/>
      <c r="AC62" s="1"/>
      <c r="AD62" s="1"/>
      <c r="AE62" s="1"/>
      <c r="AF62" s="1"/>
      <c r="AG62" s="1"/>
      <c r="AH62" s="1"/>
      <c r="AI62" s="1"/>
      <c r="AJ62" s="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f t="shared" si="0"/>
        <v>7</v>
      </c>
      <c r="BS62" s="1" t="str">
        <f t="shared" si="8"/>
        <v>Préstamo</v>
      </c>
      <c r="BT62" s="1" t="s">
        <v>104</v>
      </c>
      <c r="BU62" s="1" t="s">
        <v>122</v>
      </c>
      <c r="BV62" s="1" t="s">
        <v>123</v>
      </c>
      <c r="BW62" s="3" t="s">
        <v>101</v>
      </c>
      <c r="BX62" s="4">
        <f t="shared" ca="1" si="15"/>
        <v>3795928</v>
      </c>
      <c r="BY62" s="5" t="str">
        <f t="shared" ca="1" si="9"/>
        <v>750k-5 mil</v>
      </c>
      <c r="BZ62" s="2">
        <f t="shared" ca="1" si="10"/>
        <v>792814</v>
      </c>
      <c r="CA62" s="2"/>
      <c r="CB62" s="2">
        <f t="shared" ca="1" si="11"/>
        <v>792814</v>
      </c>
      <c r="CC62" s="2" t="s">
        <v>119</v>
      </c>
      <c r="CD62" s="2" t="s">
        <v>125</v>
      </c>
      <c r="CE62" s="2">
        <f t="shared" ca="1" si="12"/>
        <v>6</v>
      </c>
      <c r="CF62" s="2">
        <f t="shared" ca="1" si="16"/>
        <v>632654.66666666663</v>
      </c>
      <c r="CG62" s="6">
        <f t="shared" ca="1" si="13"/>
        <v>4.7879174686622585</v>
      </c>
      <c r="CH62" s="2" t="str">
        <f t="shared" ca="1" si="1"/>
        <v>1-5x</v>
      </c>
      <c r="CI62" s="2" t="s">
        <v>112</v>
      </c>
    </row>
    <row r="63" spans="1:87" x14ac:dyDescent="0.75">
      <c r="A63">
        <v>11170</v>
      </c>
      <c r="B63" t="s">
        <v>99</v>
      </c>
      <c r="C63" s="12">
        <v>0.8</v>
      </c>
      <c r="D63" t="s">
        <v>101</v>
      </c>
      <c r="E63" t="s">
        <v>100</v>
      </c>
      <c r="F63" s="12">
        <v>0.75</v>
      </c>
      <c r="G63" s="12" t="str">
        <f t="shared" si="2"/>
        <v>Si</v>
      </c>
      <c r="H63" t="s">
        <v>102</v>
      </c>
      <c r="I63" s="7" t="s">
        <v>102</v>
      </c>
      <c r="J63" s="8">
        <v>41640</v>
      </c>
      <c r="K63">
        <f t="shared" ca="1" si="3"/>
        <v>12</v>
      </c>
      <c r="L63" t="str">
        <f t="shared" ca="1" si="4"/>
        <v>10-20 años</v>
      </c>
      <c r="M63" s="8">
        <v>41640</v>
      </c>
      <c r="N63">
        <f t="shared" ca="1" si="14"/>
        <v>12</v>
      </c>
      <c r="O63" t="str">
        <f t="shared" ca="1" si="5"/>
        <v>10-20 años</v>
      </c>
      <c r="P63" s="8">
        <v>31048</v>
      </c>
      <c r="Q63">
        <f t="shared" ca="1" si="6"/>
        <v>41</v>
      </c>
      <c r="R63" t="str">
        <f t="shared" ca="1" si="7"/>
        <v>35-44</v>
      </c>
      <c r="S63" t="s">
        <v>103</v>
      </c>
      <c r="V63">
        <v>1</v>
      </c>
      <c r="X63">
        <v>1</v>
      </c>
      <c r="Z63">
        <v>1</v>
      </c>
      <c r="BR63">
        <f t="shared" si="0"/>
        <v>3</v>
      </c>
      <c r="BS63" t="str">
        <f t="shared" si="8"/>
        <v>Sin préstamo</v>
      </c>
      <c r="BT63" t="s">
        <v>104</v>
      </c>
      <c r="BU63" t="s">
        <v>105</v>
      </c>
      <c r="BV63" t="s">
        <v>134</v>
      </c>
      <c r="BW63" s="8" t="s">
        <v>101</v>
      </c>
      <c r="BX63" s="9" t="str">
        <f t="shared" ca="1" si="15"/>
        <v/>
      </c>
      <c r="BY63" s="10" t="str">
        <f t="shared" ca="1" si="9"/>
        <v/>
      </c>
      <c r="BZ63" s="7">
        <f t="shared" ca="1" si="10"/>
        <v>952690</v>
      </c>
      <c r="CA63" s="7"/>
      <c r="CB63" s="7">
        <f t="shared" ca="1" si="11"/>
        <v>952690</v>
      </c>
      <c r="CC63" s="7"/>
      <c r="CD63" s="7"/>
      <c r="CE63" s="7" t="str">
        <f t="shared" ca="1" si="12"/>
        <v/>
      </c>
      <c r="CF63" s="7" t="str">
        <f t="shared" ca="1" si="16"/>
        <v/>
      </c>
      <c r="CG63" s="11" t="str">
        <f t="shared" ca="1" si="13"/>
        <v/>
      </c>
      <c r="CH63" s="7" t="str">
        <f t="shared" ca="1" si="1"/>
        <v/>
      </c>
      <c r="CI63" s="7" t="s">
        <v>102</v>
      </c>
    </row>
    <row r="64" spans="1:87" x14ac:dyDescent="0.75">
      <c r="A64" s="1">
        <v>11171</v>
      </c>
      <c r="B64" s="1" t="s">
        <v>99</v>
      </c>
      <c r="C64" s="13">
        <v>0.75</v>
      </c>
      <c r="D64" s="1" t="s">
        <v>100</v>
      </c>
      <c r="E64" s="1" t="s">
        <v>101</v>
      </c>
      <c r="F64" s="13"/>
      <c r="G64" s="13" t="str">
        <f t="shared" si="2"/>
        <v>Si</v>
      </c>
      <c r="H64" s="1" t="s">
        <v>102</v>
      </c>
      <c r="I64" s="2" t="s">
        <v>102</v>
      </c>
      <c r="J64" s="3">
        <v>41275</v>
      </c>
      <c r="K64" s="1">
        <f t="shared" ca="1" si="3"/>
        <v>13</v>
      </c>
      <c r="L64" s="1" t="str">
        <f t="shared" ca="1" si="4"/>
        <v>10-20 años</v>
      </c>
      <c r="M64" s="3">
        <v>41275</v>
      </c>
      <c r="N64" s="1">
        <f t="shared" ca="1" si="14"/>
        <v>13</v>
      </c>
      <c r="O64" s="1" t="str">
        <f t="shared" ca="1" si="5"/>
        <v>10-20 años</v>
      </c>
      <c r="P64" s="3">
        <v>29221</v>
      </c>
      <c r="Q64" s="1">
        <f t="shared" ca="1" si="6"/>
        <v>46</v>
      </c>
      <c r="R64" s="1" t="str">
        <f t="shared" ca="1" si="7"/>
        <v>45-54</v>
      </c>
      <c r="S64" s="1" t="s">
        <v>118</v>
      </c>
      <c r="T64" s="1"/>
      <c r="U64" s="1">
        <v>1</v>
      </c>
      <c r="V64" s="1">
        <v>1</v>
      </c>
      <c r="W64" s="1">
        <v>1</v>
      </c>
      <c r="X64" s="1">
        <v>1</v>
      </c>
      <c r="Y64" s="1"/>
      <c r="Z64" s="1"/>
      <c r="AA64" s="1"/>
      <c r="AB64" s="1"/>
      <c r="AC64" s="1"/>
      <c r="AD64" s="1"/>
      <c r="AE64" s="1"/>
      <c r="AF64" s="1"/>
      <c r="AG64" s="1"/>
      <c r="AH64" s="1"/>
      <c r="AI64" s="1"/>
      <c r="AJ64" s="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f t="shared" si="0"/>
        <v>4</v>
      </c>
      <c r="BS64" s="1" t="str">
        <f t="shared" si="8"/>
        <v>Sin préstamo</v>
      </c>
      <c r="BT64" s="1" t="s">
        <v>104</v>
      </c>
      <c r="BU64" s="1" t="s">
        <v>109</v>
      </c>
      <c r="BV64" s="1" t="s">
        <v>106</v>
      </c>
      <c r="BW64" s="3" t="s">
        <v>101</v>
      </c>
      <c r="BX64" s="4" t="str">
        <f t="shared" ca="1" si="15"/>
        <v/>
      </c>
      <c r="BY64" s="5" t="str">
        <f t="shared" ca="1" si="9"/>
        <v/>
      </c>
      <c r="BZ64" s="2">
        <f t="shared" ca="1" si="10"/>
        <v>1577008</v>
      </c>
      <c r="CA64" s="2"/>
      <c r="CB64" s="2">
        <f t="shared" ca="1" si="11"/>
        <v>1577008</v>
      </c>
      <c r="CC64" s="2"/>
      <c r="CD64" s="2"/>
      <c r="CE64" s="2" t="str">
        <f t="shared" ca="1" si="12"/>
        <v/>
      </c>
      <c r="CF64" s="2" t="str">
        <f t="shared" ca="1" si="16"/>
        <v/>
      </c>
      <c r="CG64" s="6" t="str">
        <f t="shared" ca="1" si="13"/>
        <v/>
      </c>
      <c r="CH64" s="2" t="str">
        <f t="shared" ca="1" si="1"/>
        <v/>
      </c>
      <c r="CI64" s="2" t="s">
        <v>102</v>
      </c>
    </row>
    <row r="65" spans="1:87" x14ac:dyDescent="0.75">
      <c r="A65">
        <v>11172</v>
      </c>
      <c r="B65" t="s">
        <v>99</v>
      </c>
      <c r="C65" s="12">
        <v>1</v>
      </c>
      <c r="D65" t="s">
        <v>101</v>
      </c>
      <c r="E65" t="s">
        <v>101</v>
      </c>
      <c r="G65" s="12" t="str">
        <f t="shared" si="2"/>
        <v>Si</v>
      </c>
      <c r="H65" t="s">
        <v>102</v>
      </c>
      <c r="I65" s="7" t="s">
        <v>117</v>
      </c>
      <c r="J65" s="8">
        <v>40909</v>
      </c>
      <c r="K65">
        <f t="shared" ca="1" si="3"/>
        <v>14</v>
      </c>
      <c r="L65" t="str">
        <f t="shared" ca="1" si="4"/>
        <v>10-20 años</v>
      </c>
      <c r="M65" s="8">
        <v>40909</v>
      </c>
      <c r="N65">
        <f t="shared" ca="1" si="14"/>
        <v>14</v>
      </c>
      <c r="O65" t="str">
        <f t="shared" ca="1" si="5"/>
        <v>10-20 años</v>
      </c>
      <c r="P65" s="8">
        <v>27395</v>
      </c>
      <c r="Q65">
        <f t="shared" ca="1" si="6"/>
        <v>51</v>
      </c>
      <c r="R65" t="str">
        <f t="shared" ca="1" si="7"/>
        <v>45-54</v>
      </c>
      <c r="S65" t="s">
        <v>118</v>
      </c>
      <c r="V65">
        <v>1</v>
      </c>
      <c r="X65">
        <v>1</v>
      </c>
      <c r="Z65">
        <v>1</v>
      </c>
      <c r="BR65">
        <f t="shared" si="0"/>
        <v>3</v>
      </c>
      <c r="BS65" t="str">
        <f t="shared" si="8"/>
        <v>Sin préstamo</v>
      </c>
      <c r="BT65" t="s">
        <v>104</v>
      </c>
      <c r="BU65" t="s">
        <v>122</v>
      </c>
      <c r="BV65" t="s">
        <v>123</v>
      </c>
      <c r="BW65" s="8" t="s">
        <v>101</v>
      </c>
      <c r="BX65" s="9" t="str">
        <f t="shared" ca="1" si="15"/>
        <v/>
      </c>
      <c r="BY65" s="10" t="str">
        <f t="shared" ca="1" si="9"/>
        <v/>
      </c>
      <c r="BZ65" s="7">
        <f t="shared" ca="1" si="10"/>
        <v>1090572</v>
      </c>
      <c r="CA65" s="7"/>
      <c r="CB65" s="7">
        <f t="shared" ca="1" si="11"/>
        <v>1090572</v>
      </c>
      <c r="CC65" s="7"/>
      <c r="CD65" s="7"/>
      <c r="CE65" s="7" t="str">
        <f t="shared" ca="1" si="12"/>
        <v/>
      </c>
      <c r="CF65" s="7" t="str">
        <f t="shared" ca="1" si="16"/>
        <v/>
      </c>
      <c r="CG65" s="11" t="str">
        <f t="shared" ca="1" si="13"/>
        <v/>
      </c>
      <c r="CH65" s="7" t="str">
        <f t="shared" ca="1" si="1"/>
        <v/>
      </c>
      <c r="CI65" s="7" t="s">
        <v>102</v>
      </c>
    </row>
    <row r="66" spans="1:87" x14ac:dyDescent="0.75">
      <c r="A66" s="1">
        <v>11173</v>
      </c>
      <c r="B66" s="1" t="s">
        <v>115</v>
      </c>
      <c r="C66" s="13">
        <v>0</v>
      </c>
      <c r="D66" s="1" t="s">
        <v>100</v>
      </c>
      <c r="E66" s="1" t="s">
        <v>100</v>
      </c>
      <c r="F66" s="13">
        <v>0.15</v>
      </c>
      <c r="G66" s="13" t="str">
        <f t="shared" si="2"/>
        <v>No</v>
      </c>
      <c r="H66" s="1" t="s">
        <v>102</v>
      </c>
      <c r="I66" s="2" t="s">
        <v>117</v>
      </c>
      <c r="J66" s="3">
        <v>40544</v>
      </c>
      <c r="K66" s="1">
        <f t="shared" ca="1" si="3"/>
        <v>15</v>
      </c>
      <c r="L66" s="1" t="str">
        <f t="shared" ca="1" si="4"/>
        <v>10-20 años</v>
      </c>
      <c r="M66" s="3">
        <v>40544</v>
      </c>
      <c r="N66" s="1">
        <f t="shared" ca="1" si="14"/>
        <v>15</v>
      </c>
      <c r="O66" s="1" t="str">
        <f t="shared" ca="1" si="5"/>
        <v>10-20 años</v>
      </c>
      <c r="P66" s="3">
        <v>25569</v>
      </c>
      <c r="Q66" s="1">
        <f t="shared" ca="1" si="6"/>
        <v>56</v>
      </c>
      <c r="R66" s="1" t="str">
        <f t="shared" ca="1" si="7"/>
        <v>55-64</v>
      </c>
      <c r="S66" s="1" t="s">
        <v>133</v>
      </c>
      <c r="T66" s="1"/>
      <c r="U66" s="1">
        <v>1</v>
      </c>
      <c r="V66" s="1"/>
      <c r="W66" s="1">
        <v>1</v>
      </c>
      <c r="X66" s="1"/>
      <c r="Y66" s="1">
        <v>1</v>
      </c>
      <c r="Z66" s="1"/>
      <c r="AA66" s="1"/>
      <c r="AB66" s="1"/>
      <c r="AC66" s="1"/>
      <c r="AD66" s="1"/>
      <c r="AE66" s="1"/>
      <c r="AF66" s="1"/>
      <c r="AG66" s="1"/>
      <c r="AH66" s="1"/>
      <c r="AI66" s="1"/>
      <c r="AJ66" s="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f t="shared" si="0"/>
        <v>3</v>
      </c>
      <c r="BS66" s="1" t="str">
        <f t="shared" si="8"/>
        <v>Sin préstamo</v>
      </c>
      <c r="BT66" s="1" t="s">
        <v>104</v>
      </c>
      <c r="BU66" s="1" t="s">
        <v>122</v>
      </c>
      <c r="BV66" s="1" t="s">
        <v>130</v>
      </c>
      <c r="BW66" s="3" t="s">
        <v>101</v>
      </c>
      <c r="BX66" s="4" t="str">
        <f t="shared" ca="1" si="15"/>
        <v/>
      </c>
      <c r="BY66" s="5" t="str">
        <f t="shared" ca="1" si="9"/>
        <v/>
      </c>
      <c r="BZ66" s="2">
        <f t="shared" ca="1" si="10"/>
        <v>1599857</v>
      </c>
      <c r="CA66" s="2"/>
      <c r="CB66" s="2">
        <f t="shared" ca="1" si="11"/>
        <v>1599857</v>
      </c>
      <c r="CC66" s="2"/>
      <c r="CD66" s="2"/>
      <c r="CE66" s="2" t="str">
        <f t="shared" ca="1" si="12"/>
        <v/>
      </c>
      <c r="CF66" s="2" t="str">
        <f t="shared" ca="1" si="16"/>
        <v/>
      </c>
      <c r="CG66" s="6" t="str">
        <f t="shared" ca="1" si="13"/>
        <v/>
      </c>
      <c r="CH66" s="2" t="str">
        <f t="shared" ca="1" si="1"/>
        <v/>
      </c>
      <c r="CI66" s="2" t="s">
        <v>102</v>
      </c>
    </row>
    <row r="67" spans="1:87" x14ac:dyDescent="0.75">
      <c r="A67">
        <v>11174</v>
      </c>
      <c r="B67" t="s">
        <v>99</v>
      </c>
      <c r="C67" s="12">
        <v>0.4</v>
      </c>
      <c r="D67" t="s">
        <v>101</v>
      </c>
      <c r="E67" t="s">
        <v>100</v>
      </c>
      <c r="F67" s="12">
        <v>0.5</v>
      </c>
      <c r="G67" s="12" t="str">
        <f t="shared" si="2"/>
        <v>No</v>
      </c>
      <c r="H67" t="s">
        <v>102</v>
      </c>
      <c r="I67" s="7" t="s">
        <v>117</v>
      </c>
      <c r="J67" s="8">
        <v>40179</v>
      </c>
      <c r="K67">
        <f t="shared" ca="1" si="3"/>
        <v>16</v>
      </c>
      <c r="L67" t="str">
        <f t="shared" ca="1" si="4"/>
        <v>10-20 años</v>
      </c>
      <c r="M67" s="8">
        <v>40179</v>
      </c>
      <c r="N67">
        <f t="shared" ca="1" si="14"/>
        <v>16</v>
      </c>
      <c r="O67" t="str">
        <f t="shared" ca="1" si="5"/>
        <v>10-20 años</v>
      </c>
      <c r="P67" s="8">
        <v>23743</v>
      </c>
      <c r="Q67">
        <f t="shared" ca="1" si="6"/>
        <v>61</v>
      </c>
      <c r="R67" t="str">
        <f t="shared" ca="1" si="7"/>
        <v>55-64</v>
      </c>
      <c r="S67" t="s">
        <v>103</v>
      </c>
      <c r="T67">
        <v>1</v>
      </c>
      <c r="V67">
        <v>1</v>
      </c>
      <c r="X67">
        <v>1</v>
      </c>
      <c r="Z67">
        <v>1</v>
      </c>
      <c r="BR67">
        <f t="shared" si="0"/>
        <v>4</v>
      </c>
      <c r="BS67" t="str">
        <f t="shared" si="8"/>
        <v>Préstamo</v>
      </c>
      <c r="BT67" t="s">
        <v>104</v>
      </c>
      <c r="BU67" t="s">
        <v>122</v>
      </c>
      <c r="BV67" t="s">
        <v>123</v>
      </c>
      <c r="BW67" s="8" t="s">
        <v>101</v>
      </c>
      <c r="BX67" s="9">
        <f t="shared" ca="1" si="15"/>
        <v>4905160</v>
      </c>
      <c r="BY67" s="10" t="str">
        <f t="shared" ca="1" si="9"/>
        <v>750k-5 mil</v>
      </c>
      <c r="BZ67" s="7">
        <f t="shared" ca="1" si="10"/>
        <v>830321</v>
      </c>
      <c r="CA67" s="7"/>
      <c r="CB67" s="7">
        <f t="shared" ca="1" si="11"/>
        <v>830321</v>
      </c>
      <c r="CC67" s="7" t="s">
        <v>119</v>
      </c>
      <c r="CD67" s="7" t="s">
        <v>111</v>
      </c>
      <c r="CE67" s="7">
        <f t="shared" ca="1" si="12"/>
        <v>8</v>
      </c>
      <c r="CF67" s="7">
        <f t="shared" ca="1" si="16"/>
        <v>613145</v>
      </c>
      <c r="CG67" s="11">
        <f t="shared" ca="1" si="13"/>
        <v>5.9075465994476835</v>
      </c>
      <c r="CH67" s="7" t="str">
        <f t="shared" ca="1" si="1"/>
        <v>5-10x</v>
      </c>
      <c r="CI67" s="7" t="s">
        <v>112</v>
      </c>
    </row>
    <row r="68" spans="1:87" x14ac:dyDescent="0.75">
      <c r="A68" s="1">
        <v>11175</v>
      </c>
      <c r="B68" s="1" t="s">
        <v>143</v>
      </c>
      <c r="C68" s="13">
        <v>0.15</v>
      </c>
      <c r="D68" s="1" t="s">
        <v>100</v>
      </c>
      <c r="E68" s="1" t="s">
        <v>101</v>
      </c>
      <c r="F68" s="13"/>
      <c r="G68" s="13" t="str">
        <f t="shared" si="2"/>
        <v>No</v>
      </c>
      <c r="H68" s="1" t="s">
        <v>144</v>
      </c>
      <c r="I68" s="2" t="s">
        <v>108</v>
      </c>
      <c r="J68" s="3">
        <v>39814</v>
      </c>
      <c r="K68" s="1">
        <f t="shared" ca="1" si="3"/>
        <v>17</v>
      </c>
      <c r="L68" s="1" t="str">
        <f t="shared" ca="1" si="4"/>
        <v>10-20 años</v>
      </c>
      <c r="M68" s="3">
        <v>39814</v>
      </c>
      <c r="N68" s="1">
        <f t="shared" ca="1" si="14"/>
        <v>17</v>
      </c>
      <c r="O68" s="1" t="str">
        <f t="shared" ca="1" si="5"/>
        <v>10-20 años</v>
      </c>
      <c r="P68" s="3">
        <v>36526</v>
      </c>
      <c r="Q68" s="1">
        <f t="shared" ca="1" si="6"/>
        <v>26</v>
      </c>
      <c r="R68" s="1" t="str">
        <f t="shared" ca="1" si="7"/>
        <v>25-34</v>
      </c>
      <c r="S68" s="1" t="s">
        <v>114</v>
      </c>
      <c r="T68" s="1">
        <v>1</v>
      </c>
      <c r="U68" s="1">
        <v>1</v>
      </c>
      <c r="V68" s="1">
        <v>1</v>
      </c>
      <c r="W68" s="1">
        <v>1</v>
      </c>
      <c r="X68" s="1">
        <v>1</v>
      </c>
      <c r="Y68" s="1">
        <v>1</v>
      </c>
      <c r="Z68" s="1">
        <v>1</v>
      </c>
      <c r="AA68" s="1"/>
      <c r="AB68" s="1"/>
      <c r="AC68" s="1"/>
      <c r="AD68" s="1"/>
      <c r="AE68" s="1"/>
      <c r="AF68" s="1"/>
      <c r="AG68" s="1"/>
      <c r="AH68" s="1"/>
      <c r="AI68" s="1"/>
      <c r="AJ68" s="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f t="shared" ref="BR68:BR131" si="17">SUM(T68:BQ68)</f>
        <v>7</v>
      </c>
      <c r="BS68" s="1" t="str">
        <f t="shared" si="8"/>
        <v>Préstamo</v>
      </c>
      <c r="BT68" s="1" t="s">
        <v>104</v>
      </c>
      <c r="BU68" s="1" t="s">
        <v>109</v>
      </c>
      <c r="BV68" s="1" t="s">
        <v>106</v>
      </c>
      <c r="BW68" s="3" t="s">
        <v>101</v>
      </c>
      <c r="BX68" s="4">
        <f t="shared" ca="1" si="15"/>
        <v>4100896</v>
      </c>
      <c r="BY68" s="5" t="str">
        <f t="shared" ca="1" si="9"/>
        <v>750k-5 mil</v>
      </c>
      <c r="BZ68" s="2">
        <f t="shared" ca="1" si="10"/>
        <v>1530359</v>
      </c>
      <c r="CA68" s="2"/>
      <c r="CB68" s="2">
        <f t="shared" ca="1" si="11"/>
        <v>1530359</v>
      </c>
      <c r="CC68" s="2" t="s">
        <v>110</v>
      </c>
      <c r="CD68" s="2" t="s">
        <v>125</v>
      </c>
      <c r="CE68" s="2">
        <f t="shared" ca="1" si="12"/>
        <v>1</v>
      </c>
      <c r="CF68" s="2">
        <f t="shared" ca="1" si="16"/>
        <v>4100896</v>
      </c>
      <c r="CG68" s="6">
        <f t="shared" ca="1" si="13"/>
        <v>2.6796954178725385</v>
      </c>
      <c r="CH68" s="2" t="str">
        <f t="shared" ca="1" si="1"/>
        <v>1-5x</v>
      </c>
      <c r="CI68" s="2" t="s">
        <v>102</v>
      </c>
    </row>
    <row r="69" spans="1:87" x14ac:dyDescent="0.75">
      <c r="A69">
        <v>11176</v>
      </c>
      <c r="B69" t="s">
        <v>136</v>
      </c>
      <c r="C69" s="12">
        <v>0.2</v>
      </c>
      <c r="D69" t="s">
        <v>101</v>
      </c>
      <c r="E69" t="s">
        <v>101</v>
      </c>
      <c r="G69" s="12" t="str">
        <f t="shared" ref="G69:G132" si="18">IF(OR(C69&gt;=51%, AND(C69&gt;=20%, D69="Si", E69="No"), AND(C69&gt;=20%, D69="Si", E69="Si", F69&gt;=30%)), "Si", "No")</f>
        <v>No</v>
      </c>
      <c r="H69" t="s">
        <v>102</v>
      </c>
      <c r="I69" s="7" t="s">
        <v>102</v>
      </c>
      <c r="J69" s="8">
        <v>39448</v>
      </c>
      <c r="K69">
        <f t="shared" ref="K69:K132" ca="1" si="19">IF(J69=0,"",ROUNDDOWN(((TODAY()-J69)/365),0))</f>
        <v>18</v>
      </c>
      <c r="L69" t="str">
        <f t="shared" ref="L69:L132" ca="1" si="20">IF(ISBLANK(J69),"",IF(DATEDIF(J69,TODAY(),"Y")&lt;1,"&lt;12 meses",
IF(DATEDIF(J69,TODAY(),"Y")&lt;3,"1-3 años",IF(DATEDIF(J69,TODAY(),"Y")&lt;5,"3-5 años",IF(DATEDIF(J69,TODAY(),"Y")&lt;10,"5-10 años",IF(DATEDIF(J69,TODAY(),"Y")&lt;20,"10-20 años","&gt;20 años"))))))</f>
        <v>10-20 años</v>
      </c>
      <c r="M69" s="8">
        <v>39448</v>
      </c>
      <c r="N69">
        <f t="shared" ca="1" si="14"/>
        <v>18</v>
      </c>
      <c r="O69" t="str">
        <f t="shared" ref="O69:O132" ca="1" si="21">IF(ISBLANK(M69),"",IF(DATEDIF(M69,TODAY(),"Y")&lt;1,"&lt;12 12 meses",
IF(DATEDIF(M69,TODAY(),"Y")&lt;3,"1-3 años",IF(DATEDIF(M69,TODAY(),"Y")&lt;5,"3-5 años",IF(DATEDIF(M69,TODAY(),"Y")&lt;10,"5-10 años",IF(DATEDIF(M69,TODAY(),"Y")&lt;20,"10-20 años","&gt;20 años"))))))</f>
        <v>10-20 años</v>
      </c>
      <c r="P69" s="8">
        <v>34700</v>
      </c>
      <c r="Q69">
        <f t="shared" ref="Q69:Q132" ca="1" si="22">ROUNDDOWN(((TODAY()-P69)/365),0)</f>
        <v>31</v>
      </c>
      <c r="R69" t="str">
        <f t="shared" ref="R69:R132" ca="1" si="23">IF(Q69="","",IF(Q69&lt;18,"&lt;18",IF(Q69&lt;=24,"18-24",IF(Q69&lt;=34,"25-34",IF(Q69&lt;=44,"35-44",IF(Q69&lt;=54,"45-54",IF(Q69&lt;=64,"55-64","64+")))))))</f>
        <v>25-34</v>
      </c>
      <c r="S69" t="s">
        <v>126</v>
      </c>
      <c r="V69">
        <v>1</v>
      </c>
      <c r="X69">
        <v>1</v>
      </c>
      <c r="Z69">
        <v>1</v>
      </c>
      <c r="BR69">
        <f t="shared" si="17"/>
        <v>3</v>
      </c>
      <c r="BS69" t="str">
        <f t="shared" ref="BS69:BS132" si="24">IF(T69=1,"Préstamo","Sin préstamo")</f>
        <v>Sin préstamo</v>
      </c>
      <c r="BT69" t="s">
        <v>104</v>
      </c>
      <c r="BU69" t="s">
        <v>105</v>
      </c>
      <c r="BV69" t="s">
        <v>106</v>
      </c>
      <c r="BW69" s="8" t="s">
        <v>101</v>
      </c>
      <c r="BX69" s="9" t="str">
        <f t="shared" ref="BX69:BX132" ca="1" si="25">IF(T69=1,RANDBETWEEN(0,5000000),"")</f>
        <v/>
      </c>
      <c r="BY69" s="10" t="str">
        <f t="shared" ref="BY69:BY132" ca="1" si="26">IF(OR(BX69="",ISBLANK(BX69)),"",IF(BX69&gt;5000000,"&gt;5 mil",
IF(BX69&lt;=50000,"&lt;=50k",
IF(AND(BX69&gt;50000,BX69&lt;=100000),"50k-100k",
IF(AND(BX69&gt;100000,BX69&lt;=250000),"100k-250k",
IF(AND(BX69&gt;250000,BX69&lt;=750000),"250k-750k",
IF(AND(BX69&gt;750000,BX69&lt;=5000000),"750k-5 mil","Desconocido")))))))</f>
        <v/>
      </c>
      <c r="BZ69" s="7">
        <f t="shared" ref="BZ69:BZ132" ca="1" si="27">RANDBETWEEN(0,2000000)</f>
        <v>1152982</v>
      </c>
      <c r="CA69" s="7"/>
      <c r="CB69" s="7">
        <f t="shared" ref="CB69:CB132" ca="1" si="28">BZ69+CA69</f>
        <v>1152982</v>
      </c>
      <c r="CC69" s="7"/>
      <c r="CD69" s="7"/>
      <c r="CE69" s="7" t="str">
        <f t="shared" ref="CE69:CE132" ca="1" si="29">IF(T69=1,RANDBETWEEN(1,10),"")</f>
        <v/>
      </c>
      <c r="CF69" s="7" t="str">
        <f t="shared" ref="CF69:CF132" ca="1" si="30">IF(OR(BX69="", ISBLANK(BX69)), "", BX69/CE69)</f>
        <v/>
      </c>
      <c r="CG69" s="11" t="str">
        <f t="shared" ref="CG69:CG132" ca="1" si="31">IF(OR(ISBLANK(BX69), BX69=""), "",
   IF(OR(ISBLANK(CB69), CB69=0), "no deposits", BX69/CB69))</f>
        <v/>
      </c>
      <c r="CH69" s="7" t="str">
        <f t="shared" ref="CH69:CH132" ca="1" si="32">IF(CG69="","",IF(ISERROR(CG69),"no deposits",IF(CG69&lt;100%,"1x",IF(CG69&lt;500%,"1-5x",IF(CG69&lt;1000%,"5-10x",IF(CG69&lt;2000%,"10-20x",IF(CG69&lt;5000%,"20-50x",IF(CG69&lt;10000%,"50-100x",IF(CG69&lt;50000%,"100-500x","&gt;500x")))))))))</f>
        <v/>
      </c>
      <c r="CI69" s="7" t="s">
        <v>102</v>
      </c>
    </row>
    <row r="70" spans="1:87" x14ac:dyDescent="0.75">
      <c r="A70" s="1">
        <v>11177</v>
      </c>
      <c r="B70" s="1" t="s">
        <v>120</v>
      </c>
      <c r="C70" s="13">
        <v>0.3</v>
      </c>
      <c r="D70" s="1" t="s">
        <v>100</v>
      </c>
      <c r="E70" s="1" t="s">
        <v>100</v>
      </c>
      <c r="F70" s="13">
        <v>0.15</v>
      </c>
      <c r="G70" s="13" t="str">
        <f t="shared" si="18"/>
        <v>No</v>
      </c>
      <c r="H70" s="1" t="s">
        <v>102</v>
      </c>
      <c r="I70" s="2" t="s">
        <v>102</v>
      </c>
      <c r="J70" s="3">
        <v>39083</v>
      </c>
      <c r="K70" s="1">
        <f t="shared" ca="1" si="19"/>
        <v>19</v>
      </c>
      <c r="L70" s="1" t="str">
        <f t="shared" ca="1" si="20"/>
        <v>10-20 años</v>
      </c>
      <c r="M70" s="3">
        <v>39083</v>
      </c>
      <c r="N70" s="1">
        <f t="shared" ref="N70:N133" ca="1" si="33">IF(M70=0,"",ROUNDDOWN(((TODAY()-M70)/365),0))</f>
        <v>19</v>
      </c>
      <c r="O70" s="1" t="str">
        <f t="shared" ca="1" si="21"/>
        <v>10-20 años</v>
      </c>
      <c r="P70" s="3">
        <v>32874</v>
      </c>
      <c r="Q70" s="1">
        <f t="shared" ca="1" si="22"/>
        <v>36</v>
      </c>
      <c r="R70" s="1" t="str">
        <f t="shared" ca="1" si="23"/>
        <v>35-44</v>
      </c>
      <c r="S70" s="1" t="s">
        <v>133</v>
      </c>
      <c r="T70" s="1"/>
      <c r="U70" s="1">
        <v>1</v>
      </c>
      <c r="V70" s="1">
        <v>1</v>
      </c>
      <c r="W70" s="1">
        <v>1</v>
      </c>
      <c r="X70" s="1">
        <v>1</v>
      </c>
      <c r="Y70" s="1"/>
      <c r="Z70" s="1"/>
      <c r="AA70" s="1"/>
      <c r="AB70" s="1"/>
      <c r="AC70" s="1"/>
      <c r="AD70" s="1"/>
      <c r="AE70" s="1"/>
      <c r="AF70" s="1"/>
      <c r="AG70" s="1"/>
      <c r="AH70" s="1"/>
      <c r="AI70" s="1"/>
      <c r="AJ70" s="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f t="shared" si="17"/>
        <v>4</v>
      </c>
      <c r="BS70" s="1" t="str">
        <f t="shared" si="24"/>
        <v>Sin préstamo</v>
      </c>
      <c r="BT70" s="1" t="s">
        <v>104</v>
      </c>
      <c r="BU70" s="1" t="s">
        <v>105</v>
      </c>
      <c r="BV70" s="1" t="s">
        <v>130</v>
      </c>
      <c r="BW70" s="3" t="s">
        <v>101</v>
      </c>
      <c r="BX70" s="4" t="str">
        <f t="shared" ca="1" si="25"/>
        <v/>
      </c>
      <c r="BY70" s="5" t="str">
        <f t="shared" ca="1" si="26"/>
        <v/>
      </c>
      <c r="BZ70" s="2">
        <f t="shared" ca="1" si="27"/>
        <v>357729</v>
      </c>
      <c r="CA70" s="2"/>
      <c r="CB70" s="2">
        <f t="shared" ca="1" si="28"/>
        <v>357729</v>
      </c>
      <c r="CC70" s="2"/>
      <c r="CD70" s="2"/>
      <c r="CE70" s="2" t="str">
        <f t="shared" ca="1" si="29"/>
        <v/>
      </c>
      <c r="CF70" s="2" t="str">
        <f t="shared" ca="1" si="30"/>
        <v/>
      </c>
      <c r="CG70" s="6" t="str">
        <f t="shared" ca="1" si="31"/>
        <v/>
      </c>
      <c r="CH70" s="2" t="str">
        <f t="shared" ca="1" si="32"/>
        <v/>
      </c>
      <c r="CI70" s="2" t="s">
        <v>102</v>
      </c>
    </row>
    <row r="71" spans="1:87" x14ac:dyDescent="0.75">
      <c r="A71">
        <v>11178</v>
      </c>
      <c r="B71" t="s">
        <v>129</v>
      </c>
      <c r="C71" s="12">
        <v>0.4</v>
      </c>
      <c r="D71" t="s">
        <v>101</v>
      </c>
      <c r="E71" t="s">
        <v>100</v>
      </c>
      <c r="F71" s="12">
        <v>0.3</v>
      </c>
      <c r="G71" s="12" t="str">
        <f t="shared" si="18"/>
        <v>No</v>
      </c>
      <c r="H71" t="s">
        <v>102</v>
      </c>
      <c r="I71" s="7" t="s">
        <v>117</v>
      </c>
      <c r="J71" s="8">
        <v>38718</v>
      </c>
      <c r="K71">
        <f t="shared" ca="1" si="19"/>
        <v>20</v>
      </c>
      <c r="L71" t="str">
        <f t="shared" ca="1" si="20"/>
        <v>&gt;20 años</v>
      </c>
      <c r="M71" s="8">
        <v>38718</v>
      </c>
      <c r="N71">
        <f t="shared" ca="1" si="33"/>
        <v>20</v>
      </c>
      <c r="O71" t="str">
        <f t="shared" ca="1" si="21"/>
        <v>&gt;20 años</v>
      </c>
      <c r="P71" s="8">
        <v>31048</v>
      </c>
      <c r="Q71">
        <f t="shared" ca="1" si="22"/>
        <v>41</v>
      </c>
      <c r="R71" t="str">
        <f t="shared" ca="1" si="23"/>
        <v>35-44</v>
      </c>
      <c r="S71" t="s">
        <v>103</v>
      </c>
      <c r="T71">
        <v>1</v>
      </c>
      <c r="V71">
        <v>1</v>
      </c>
      <c r="X71">
        <v>1</v>
      </c>
      <c r="Z71">
        <v>1</v>
      </c>
      <c r="BR71">
        <f t="shared" si="17"/>
        <v>4</v>
      </c>
      <c r="BS71" t="str">
        <f t="shared" si="24"/>
        <v>Préstamo</v>
      </c>
      <c r="BT71" t="s">
        <v>104</v>
      </c>
      <c r="BU71" t="s">
        <v>122</v>
      </c>
      <c r="BV71" t="s">
        <v>123</v>
      </c>
      <c r="BW71" s="8" t="s">
        <v>101</v>
      </c>
      <c r="BX71" s="9">
        <f t="shared" ca="1" si="25"/>
        <v>1524117</v>
      </c>
      <c r="BY71" s="10" t="str">
        <f t="shared" ca="1" si="26"/>
        <v>750k-5 mil</v>
      </c>
      <c r="BZ71" s="7">
        <f t="shared" ca="1" si="27"/>
        <v>980733</v>
      </c>
      <c r="CA71" s="7"/>
      <c r="CB71" s="7">
        <f t="shared" ca="1" si="28"/>
        <v>980733</v>
      </c>
      <c r="CC71" s="7" t="s">
        <v>119</v>
      </c>
      <c r="CD71" s="7" t="s">
        <v>111</v>
      </c>
      <c r="CE71" s="7">
        <f t="shared" ca="1" si="29"/>
        <v>7</v>
      </c>
      <c r="CF71" s="7">
        <f t="shared" ca="1" si="30"/>
        <v>217731</v>
      </c>
      <c r="CG71" s="11">
        <f t="shared" ca="1" si="31"/>
        <v>1.5540590558286507</v>
      </c>
      <c r="CH71" s="7" t="str">
        <f t="shared" ca="1" si="32"/>
        <v>1-5x</v>
      </c>
      <c r="CI71" s="7" t="s">
        <v>112</v>
      </c>
    </row>
    <row r="72" spans="1:87" x14ac:dyDescent="0.75">
      <c r="A72" s="1">
        <v>11179</v>
      </c>
      <c r="B72" s="1" t="s">
        <v>120</v>
      </c>
      <c r="C72" s="13">
        <v>0.5</v>
      </c>
      <c r="D72" s="1" t="s">
        <v>100</v>
      </c>
      <c r="E72" s="1" t="s">
        <v>101</v>
      </c>
      <c r="F72" s="13"/>
      <c r="G72" s="13" t="str">
        <f t="shared" si="18"/>
        <v>Si</v>
      </c>
      <c r="H72" s="1" t="s">
        <v>116</v>
      </c>
      <c r="I72" s="2" t="s">
        <v>117</v>
      </c>
      <c r="J72" s="3">
        <v>38353</v>
      </c>
      <c r="K72" s="1">
        <f t="shared" ca="1" si="19"/>
        <v>21</v>
      </c>
      <c r="L72" s="1" t="str">
        <f t="shared" ca="1" si="20"/>
        <v>&gt;20 años</v>
      </c>
      <c r="M72" s="3">
        <v>38353</v>
      </c>
      <c r="N72" s="1">
        <f t="shared" ca="1" si="33"/>
        <v>21</v>
      </c>
      <c r="O72" s="1" t="str">
        <f t="shared" ca="1" si="21"/>
        <v>&gt;20 años</v>
      </c>
      <c r="P72" s="3">
        <v>29221</v>
      </c>
      <c r="Q72" s="1">
        <f t="shared" ca="1" si="22"/>
        <v>46</v>
      </c>
      <c r="R72" s="1" t="str">
        <f t="shared" ca="1" si="23"/>
        <v>45-54</v>
      </c>
      <c r="S72" s="1" t="s">
        <v>126</v>
      </c>
      <c r="T72" s="1">
        <v>1</v>
      </c>
      <c r="U72" s="1">
        <v>1</v>
      </c>
      <c r="V72" s="1"/>
      <c r="W72" s="1">
        <v>1</v>
      </c>
      <c r="X72" s="1"/>
      <c r="Y72" s="1">
        <v>1</v>
      </c>
      <c r="Z72" s="1"/>
      <c r="AA72" s="1"/>
      <c r="AB72" s="1"/>
      <c r="AC72" s="1"/>
      <c r="AD72" s="1"/>
      <c r="AE72" s="1"/>
      <c r="AF72" s="1"/>
      <c r="AG72" s="1"/>
      <c r="AH72" s="1"/>
      <c r="AI72" s="1"/>
      <c r="AJ72" s="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f t="shared" si="17"/>
        <v>4</v>
      </c>
      <c r="BS72" s="1" t="str">
        <f t="shared" si="24"/>
        <v>Préstamo</v>
      </c>
      <c r="BT72" s="1" t="s">
        <v>104</v>
      </c>
      <c r="BU72" s="1" t="s">
        <v>105</v>
      </c>
      <c r="BV72" s="1" t="s">
        <v>106</v>
      </c>
      <c r="BW72" s="3" t="s">
        <v>101</v>
      </c>
      <c r="BX72" s="4">
        <f t="shared" ca="1" si="25"/>
        <v>2664582</v>
      </c>
      <c r="BY72" s="5" t="str">
        <f t="shared" ca="1" si="26"/>
        <v>750k-5 mil</v>
      </c>
      <c r="BZ72" s="2">
        <f t="shared" ca="1" si="27"/>
        <v>1961239</v>
      </c>
      <c r="CA72" s="2"/>
      <c r="CB72" s="2">
        <f t="shared" ca="1" si="28"/>
        <v>1961239</v>
      </c>
      <c r="CC72" s="2" t="s">
        <v>110</v>
      </c>
      <c r="CD72" s="2" t="s">
        <v>125</v>
      </c>
      <c r="CE72" s="2">
        <f t="shared" ca="1" si="29"/>
        <v>6</v>
      </c>
      <c r="CF72" s="2">
        <f t="shared" ca="1" si="30"/>
        <v>444097</v>
      </c>
      <c r="CG72" s="6">
        <f t="shared" ca="1" si="31"/>
        <v>1.3586217691979408</v>
      </c>
      <c r="CH72" s="2" t="str">
        <f t="shared" ca="1" si="32"/>
        <v>1-5x</v>
      </c>
      <c r="CI72" s="2" t="s">
        <v>112</v>
      </c>
    </row>
    <row r="73" spans="1:87" x14ac:dyDescent="0.75">
      <c r="A73">
        <v>11180</v>
      </c>
      <c r="B73" t="s">
        <v>99</v>
      </c>
      <c r="C73" s="12">
        <v>0.6</v>
      </c>
      <c r="D73" t="s">
        <v>101</v>
      </c>
      <c r="E73" t="s">
        <v>101</v>
      </c>
      <c r="G73" s="12" t="str">
        <f t="shared" si="18"/>
        <v>Si</v>
      </c>
      <c r="H73" t="s">
        <v>116</v>
      </c>
      <c r="I73" s="7" t="s">
        <v>117</v>
      </c>
      <c r="J73" s="8">
        <v>37987</v>
      </c>
      <c r="K73">
        <f t="shared" ca="1" si="19"/>
        <v>22</v>
      </c>
      <c r="L73" t="str">
        <f t="shared" ca="1" si="20"/>
        <v>&gt;20 años</v>
      </c>
      <c r="M73" s="8">
        <v>37987</v>
      </c>
      <c r="N73">
        <f t="shared" ca="1" si="33"/>
        <v>22</v>
      </c>
      <c r="O73" t="str">
        <f t="shared" ca="1" si="21"/>
        <v>&gt;20 años</v>
      </c>
      <c r="P73" s="8">
        <v>27395</v>
      </c>
      <c r="Q73">
        <f t="shared" ca="1" si="22"/>
        <v>51</v>
      </c>
      <c r="R73" t="str">
        <f t="shared" ca="1" si="23"/>
        <v>45-54</v>
      </c>
      <c r="S73" t="s">
        <v>126</v>
      </c>
      <c r="T73">
        <v>1</v>
      </c>
      <c r="V73">
        <v>1</v>
      </c>
      <c r="X73">
        <v>1</v>
      </c>
      <c r="Z73">
        <v>1</v>
      </c>
      <c r="BR73">
        <f t="shared" si="17"/>
        <v>4</v>
      </c>
      <c r="BS73" t="str">
        <f t="shared" si="24"/>
        <v>Préstamo</v>
      </c>
      <c r="BT73" t="s">
        <v>104</v>
      </c>
      <c r="BU73" t="s">
        <v>105</v>
      </c>
      <c r="BV73" t="s">
        <v>106</v>
      </c>
      <c r="BW73" s="8" t="s">
        <v>101</v>
      </c>
      <c r="BX73" s="9">
        <f t="shared" ca="1" si="25"/>
        <v>1386981</v>
      </c>
      <c r="BY73" s="10" t="str">
        <f t="shared" ca="1" si="26"/>
        <v>750k-5 mil</v>
      </c>
      <c r="BZ73" s="7">
        <f t="shared" ca="1" si="27"/>
        <v>384422</v>
      </c>
      <c r="CA73" s="7"/>
      <c r="CB73" s="7">
        <f t="shared" ca="1" si="28"/>
        <v>384422</v>
      </c>
      <c r="CC73" s="7" t="s">
        <v>110</v>
      </c>
      <c r="CD73" s="7" t="s">
        <v>111</v>
      </c>
      <c r="CE73" s="7">
        <f t="shared" ca="1" si="29"/>
        <v>8</v>
      </c>
      <c r="CF73" s="7">
        <f t="shared" ca="1" si="30"/>
        <v>173372.625</v>
      </c>
      <c r="CG73" s="11">
        <f t="shared" ca="1" si="31"/>
        <v>3.6079646846434388</v>
      </c>
      <c r="CH73" s="7" t="str">
        <f t="shared" ca="1" si="32"/>
        <v>1-5x</v>
      </c>
      <c r="CI73" s="7" t="s">
        <v>112</v>
      </c>
    </row>
    <row r="74" spans="1:87" x14ac:dyDescent="0.75">
      <c r="A74" s="1">
        <v>11181</v>
      </c>
      <c r="B74" s="1" t="s">
        <v>142</v>
      </c>
      <c r="C74" s="13">
        <v>0.7</v>
      </c>
      <c r="D74" s="1" t="s">
        <v>100</v>
      </c>
      <c r="E74" s="1" t="s">
        <v>100</v>
      </c>
      <c r="F74" s="13">
        <v>0.4</v>
      </c>
      <c r="G74" s="13" t="str">
        <f t="shared" si="18"/>
        <v>Si</v>
      </c>
      <c r="H74" s="1" t="s">
        <v>102</v>
      </c>
      <c r="I74" s="2" t="s">
        <v>117</v>
      </c>
      <c r="J74" s="3">
        <v>37622</v>
      </c>
      <c r="K74" s="1">
        <f t="shared" ca="1" si="19"/>
        <v>23</v>
      </c>
      <c r="L74" s="1" t="str">
        <f t="shared" ca="1" si="20"/>
        <v>&gt;20 años</v>
      </c>
      <c r="M74" s="3">
        <v>37622</v>
      </c>
      <c r="N74" s="1">
        <f t="shared" ca="1" si="33"/>
        <v>23</v>
      </c>
      <c r="O74" s="1" t="str">
        <f t="shared" ca="1" si="21"/>
        <v>&gt;20 años</v>
      </c>
      <c r="P74" s="3">
        <v>25569</v>
      </c>
      <c r="Q74" s="1">
        <f t="shared" ca="1" si="22"/>
        <v>56</v>
      </c>
      <c r="R74" s="1" t="str">
        <f t="shared" ca="1" si="23"/>
        <v>55-64</v>
      </c>
      <c r="S74" s="1" t="s">
        <v>114</v>
      </c>
      <c r="T74" s="1"/>
      <c r="U74" s="1">
        <v>1</v>
      </c>
      <c r="V74" s="1">
        <v>1</v>
      </c>
      <c r="W74" s="1">
        <v>1</v>
      </c>
      <c r="X74" s="1">
        <v>1</v>
      </c>
      <c r="Y74" s="1">
        <v>1</v>
      </c>
      <c r="Z74" s="1">
        <v>1</v>
      </c>
      <c r="AA74" s="1"/>
      <c r="AB74" s="1"/>
      <c r="AC74" s="1"/>
      <c r="AD74" s="1"/>
      <c r="AE74" s="1"/>
      <c r="AF74" s="1"/>
      <c r="AG74" s="1"/>
      <c r="AH74" s="1"/>
      <c r="AI74" s="1"/>
      <c r="AJ74" s="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f t="shared" si="17"/>
        <v>6</v>
      </c>
      <c r="BS74" s="1" t="str">
        <f t="shared" si="24"/>
        <v>Sin préstamo</v>
      </c>
      <c r="BT74" s="1" t="s">
        <v>104</v>
      </c>
      <c r="BU74" s="1" t="s">
        <v>122</v>
      </c>
      <c r="BV74" s="1" t="s">
        <v>123</v>
      </c>
      <c r="BW74" s="3" t="s">
        <v>101</v>
      </c>
      <c r="BX74" s="4" t="str">
        <f t="shared" ca="1" si="25"/>
        <v/>
      </c>
      <c r="BY74" s="5" t="str">
        <f t="shared" ca="1" si="26"/>
        <v/>
      </c>
      <c r="BZ74" s="2">
        <f t="shared" ca="1" si="27"/>
        <v>1898628</v>
      </c>
      <c r="CA74" s="2"/>
      <c r="CB74" s="2">
        <f t="shared" ca="1" si="28"/>
        <v>1898628</v>
      </c>
      <c r="CC74" s="2"/>
      <c r="CD74" s="2"/>
      <c r="CE74" s="2" t="str">
        <f t="shared" ca="1" si="29"/>
        <v/>
      </c>
      <c r="CF74" s="2" t="str">
        <f t="shared" ca="1" si="30"/>
        <v/>
      </c>
      <c r="CG74" s="6" t="str">
        <f t="shared" ca="1" si="31"/>
        <v/>
      </c>
      <c r="CH74" s="2" t="str">
        <f t="shared" ca="1" si="32"/>
        <v/>
      </c>
      <c r="CI74" s="2" t="s">
        <v>102</v>
      </c>
    </row>
    <row r="75" spans="1:87" x14ac:dyDescent="0.75">
      <c r="A75">
        <v>11182</v>
      </c>
      <c r="B75" t="s">
        <v>142</v>
      </c>
      <c r="C75" s="12">
        <v>0.8</v>
      </c>
      <c r="D75" t="s">
        <v>101</v>
      </c>
      <c r="E75" t="s">
        <v>100</v>
      </c>
      <c r="F75" s="12">
        <v>0.75</v>
      </c>
      <c r="G75" s="12" t="str">
        <f t="shared" si="18"/>
        <v>Si</v>
      </c>
      <c r="H75" t="s">
        <v>107</v>
      </c>
      <c r="I75" s="7" t="s">
        <v>117</v>
      </c>
      <c r="J75" s="8">
        <v>37257</v>
      </c>
      <c r="K75">
        <f t="shared" ca="1" si="19"/>
        <v>24</v>
      </c>
      <c r="L75" t="str">
        <f t="shared" ca="1" si="20"/>
        <v>&gt;20 años</v>
      </c>
      <c r="M75" s="8">
        <v>37257</v>
      </c>
      <c r="N75">
        <f t="shared" ca="1" si="33"/>
        <v>24</v>
      </c>
      <c r="O75" t="str">
        <f t="shared" ca="1" si="21"/>
        <v>&gt;20 años</v>
      </c>
      <c r="P75" s="8">
        <v>23743</v>
      </c>
      <c r="Q75">
        <f t="shared" ca="1" si="22"/>
        <v>61</v>
      </c>
      <c r="R75" t="str">
        <f t="shared" ca="1" si="23"/>
        <v>55-64</v>
      </c>
      <c r="S75" t="s">
        <v>126</v>
      </c>
      <c r="T75">
        <v>1</v>
      </c>
      <c r="V75">
        <v>1</v>
      </c>
      <c r="X75">
        <v>1</v>
      </c>
      <c r="Z75">
        <v>1</v>
      </c>
      <c r="BR75">
        <f t="shared" si="17"/>
        <v>4</v>
      </c>
      <c r="BS75" t="str">
        <f t="shared" si="24"/>
        <v>Préstamo</v>
      </c>
      <c r="BT75" t="s">
        <v>104</v>
      </c>
      <c r="BU75" t="s">
        <v>105</v>
      </c>
      <c r="BV75" t="s">
        <v>106</v>
      </c>
      <c r="BW75" s="8" t="s">
        <v>101</v>
      </c>
      <c r="BX75" s="9">
        <f t="shared" ca="1" si="25"/>
        <v>4509309</v>
      </c>
      <c r="BY75" s="10" t="str">
        <f t="shared" ca="1" si="26"/>
        <v>750k-5 mil</v>
      </c>
      <c r="BZ75" s="7">
        <f t="shared" ca="1" si="27"/>
        <v>290755</v>
      </c>
      <c r="CA75" s="7"/>
      <c r="CB75" s="7">
        <f t="shared" ca="1" si="28"/>
        <v>290755</v>
      </c>
      <c r="CC75" s="7" t="s">
        <v>119</v>
      </c>
      <c r="CD75" s="7" t="s">
        <v>111</v>
      </c>
      <c r="CE75" s="7">
        <f t="shared" ca="1" si="29"/>
        <v>7</v>
      </c>
      <c r="CF75" s="7">
        <f t="shared" ca="1" si="30"/>
        <v>644187</v>
      </c>
      <c r="CG75" s="11">
        <f t="shared" ca="1" si="31"/>
        <v>15.508964592182421</v>
      </c>
      <c r="CH75" s="7" t="str">
        <f t="shared" ca="1" si="32"/>
        <v>10-20x</v>
      </c>
      <c r="CI75" s="7" t="s">
        <v>112</v>
      </c>
    </row>
    <row r="76" spans="1:87" x14ac:dyDescent="0.75">
      <c r="A76" s="1">
        <v>11183</v>
      </c>
      <c r="B76" s="1" t="s">
        <v>99</v>
      </c>
      <c r="C76" s="13">
        <v>0.75</v>
      </c>
      <c r="D76" s="1" t="s">
        <v>100</v>
      </c>
      <c r="E76" s="1" t="s">
        <v>101</v>
      </c>
      <c r="F76" s="13"/>
      <c r="G76" s="13" t="str">
        <f t="shared" si="18"/>
        <v>Si</v>
      </c>
      <c r="H76" s="1" t="s">
        <v>102</v>
      </c>
      <c r="I76" s="2" t="s">
        <v>102</v>
      </c>
      <c r="J76" s="3">
        <v>36892</v>
      </c>
      <c r="K76" s="1">
        <f t="shared" ca="1" si="19"/>
        <v>25</v>
      </c>
      <c r="L76" s="1" t="str">
        <f t="shared" ca="1" si="20"/>
        <v>&gt;20 años</v>
      </c>
      <c r="M76" s="3">
        <v>36892</v>
      </c>
      <c r="N76" s="1">
        <f t="shared" ca="1" si="33"/>
        <v>25</v>
      </c>
      <c r="O76" s="1" t="str">
        <f t="shared" ca="1" si="21"/>
        <v>&gt;20 años</v>
      </c>
      <c r="P76" s="3">
        <v>36526</v>
      </c>
      <c r="Q76" s="1">
        <f t="shared" ca="1" si="22"/>
        <v>26</v>
      </c>
      <c r="R76" s="1" t="str">
        <f t="shared" ca="1" si="23"/>
        <v>25-34</v>
      </c>
      <c r="S76" s="1" t="s">
        <v>103</v>
      </c>
      <c r="T76" s="1"/>
      <c r="U76" s="1">
        <v>1</v>
      </c>
      <c r="V76" s="1">
        <v>1</v>
      </c>
      <c r="W76" s="1">
        <v>1</v>
      </c>
      <c r="X76" s="1">
        <v>1</v>
      </c>
      <c r="Y76" s="1"/>
      <c r="Z76" s="1"/>
      <c r="AA76" s="1"/>
      <c r="AB76" s="1"/>
      <c r="AC76" s="1"/>
      <c r="AD76" s="1"/>
      <c r="AE76" s="1"/>
      <c r="AF76" s="1"/>
      <c r="AG76" s="1"/>
      <c r="AH76" s="1"/>
      <c r="AI76" s="1"/>
      <c r="AJ76" s="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f t="shared" si="17"/>
        <v>4</v>
      </c>
      <c r="BS76" s="1" t="str">
        <f t="shared" si="24"/>
        <v>Sin préstamo</v>
      </c>
      <c r="BT76" s="1" t="s">
        <v>104</v>
      </c>
      <c r="BU76" s="1" t="s">
        <v>105</v>
      </c>
      <c r="BV76" s="1" t="s">
        <v>106</v>
      </c>
      <c r="BW76" s="3" t="s">
        <v>101</v>
      </c>
      <c r="BX76" s="4" t="str">
        <f t="shared" ca="1" si="25"/>
        <v/>
      </c>
      <c r="BY76" s="5" t="str">
        <f t="shared" ca="1" si="26"/>
        <v/>
      </c>
      <c r="BZ76" s="2">
        <f t="shared" ca="1" si="27"/>
        <v>566419</v>
      </c>
      <c r="CA76" s="2"/>
      <c r="CB76" s="2">
        <f t="shared" ca="1" si="28"/>
        <v>566419</v>
      </c>
      <c r="CC76" s="2"/>
      <c r="CD76" s="2"/>
      <c r="CE76" s="2" t="str">
        <f t="shared" ca="1" si="29"/>
        <v/>
      </c>
      <c r="CF76" s="2" t="str">
        <f t="shared" ca="1" si="30"/>
        <v/>
      </c>
      <c r="CG76" s="6" t="str">
        <f t="shared" ca="1" si="31"/>
        <v/>
      </c>
      <c r="CH76" s="2" t="str">
        <f t="shared" ca="1" si="32"/>
        <v/>
      </c>
      <c r="CI76" s="2" t="s">
        <v>102</v>
      </c>
    </row>
    <row r="77" spans="1:87" x14ac:dyDescent="0.75">
      <c r="A77">
        <v>11184</v>
      </c>
      <c r="B77" t="s">
        <v>99</v>
      </c>
      <c r="C77" s="12">
        <v>1</v>
      </c>
      <c r="D77" t="s">
        <v>101</v>
      </c>
      <c r="E77" t="s">
        <v>101</v>
      </c>
      <c r="G77" s="12" t="str">
        <f t="shared" si="18"/>
        <v>Si</v>
      </c>
      <c r="H77" t="s">
        <v>102</v>
      </c>
      <c r="I77" s="7" t="s">
        <v>102</v>
      </c>
      <c r="J77" s="8">
        <v>36526</v>
      </c>
      <c r="K77">
        <f t="shared" ca="1" si="19"/>
        <v>26</v>
      </c>
      <c r="L77" t="str">
        <f t="shared" ca="1" si="20"/>
        <v>&gt;20 años</v>
      </c>
      <c r="M77" s="8">
        <v>36526</v>
      </c>
      <c r="N77">
        <f t="shared" ca="1" si="33"/>
        <v>26</v>
      </c>
      <c r="O77" t="str">
        <f t="shared" ca="1" si="21"/>
        <v>&gt;20 años</v>
      </c>
      <c r="P77" s="8">
        <v>34700</v>
      </c>
      <c r="Q77">
        <f t="shared" ca="1" si="22"/>
        <v>31</v>
      </c>
      <c r="R77" t="str">
        <f t="shared" ca="1" si="23"/>
        <v>25-34</v>
      </c>
      <c r="S77" t="s">
        <v>103</v>
      </c>
      <c r="V77">
        <v>1</v>
      </c>
      <c r="X77">
        <v>1</v>
      </c>
      <c r="Z77">
        <v>1</v>
      </c>
      <c r="BR77">
        <f t="shared" si="17"/>
        <v>3</v>
      </c>
      <c r="BS77" t="str">
        <f t="shared" si="24"/>
        <v>Sin préstamo</v>
      </c>
      <c r="BT77" t="s">
        <v>104</v>
      </c>
      <c r="BU77" t="s">
        <v>105</v>
      </c>
      <c r="BV77" t="s">
        <v>134</v>
      </c>
      <c r="BW77" s="8" t="s">
        <v>101</v>
      </c>
      <c r="BX77" s="9" t="str">
        <f t="shared" ca="1" si="25"/>
        <v/>
      </c>
      <c r="BY77" s="10" t="str">
        <f t="shared" ca="1" si="26"/>
        <v/>
      </c>
      <c r="BZ77" s="7">
        <f t="shared" ca="1" si="27"/>
        <v>1239279</v>
      </c>
      <c r="CA77" s="7"/>
      <c r="CB77" s="7">
        <f t="shared" ca="1" si="28"/>
        <v>1239279</v>
      </c>
      <c r="CC77" s="7"/>
      <c r="CD77" s="7"/>
      <c r="CE77" s="7" t="str">
        <f t="shared" ca="1" si="29"/>
        <v/>
      </c>
      <c r="CF77" s="7" t="str">
        <f t="shared" ca="1" si="30"/>
        <v/>
      </c>
      <c r="CG77" s="11" t="str">
        <f t="shared" ca="1" si="31"/>
        <v/>
      </c>
      <c r="CH77" s="7" t="str">
        <f t="shared" ca="1" si="32"/>
        <v/>
      </c>
      <c r="CI77" s="7" t="s">
        <v>102</v>
      </c>
    </row>
    <row r="78" spans="1:87" x14ac:dyDescent="0.75">
      <c r="A78" s="1">
        <v>11185</v>
      </c>
      <c r="B78" s="1" t="s">
        <v>115</v>
      </c>
      <c r="C78" s="13">
        <v>0</v>
      </c>
      <c r="D78" s="1" t="s">
        <v>100</v>
      </c>
      <c r="E78" s="1" t="s">
        <v>100</v>
      </c>
      <c r="F78" s="13">
        <v>0.15</v>
      </c>
      <c r="G78" s="13" t="str">
        <f t="shared" si="18"/>
        <v>No</v>
      </c>
      <c r="H78" s="1" t="s">
        <v>116</v>
      </c>
      <c r="I78" s="2" t="s">
        <v>117</v>
      </c>
      <c r="J78" s="3">
        <v>36161</v>
      </c>
      <c r="K78" s="1">
        <f t="shared" ca="1" si="19"/>
        <v>27</v>
      </c>
      <c r="L78" s="1" t="str">
        <f t="shared" ca="1" si="20"/>
        <v>&gt;20 años</v>
      </c>
      <c r="M78" s="3">
        <v>36161</v>
      </c>
      <c r="N78" s="1">
        <f t="shared" ca="1" si="33"/>
        <v>27</v>
      </c>
      <c r="O78" s="1" t="str">
        <f t="shared" ca="1" si="21"/>
        <v>&gt;20 años</v>
      </c>
      <c r="P78" s="3">
        <v>32874</v>
      </c>
      <c r="Q78" s="1">
        <f t="shared" ca="1" si="22"/>
        <v>36</v>
      </c>
      <c r="R78" s="1" t="str">
        <f t="shared" ca="1" si="23"/>
        <v>35-44</v>
      </c>
      <c r="S78" s="1" t="s">
        <v>103</v>
      </c>
      <c r="T78" s="1">
        <v>1</v>
      </c>
      <c r="U78" s="1">
        <v>1</v>
      </c>
      <c r="V78" s="1"/>
      <c r="W78" s="1">
        <v>1</v>
      </c>
      <c r="X78" s="1"/>
      <c r="Y78" s="1">
        <v>1</v>
      </c>
      <c r="Z78" s="1"/>
      <c r="AA78" s="1"/>
      <c r="AB78" s="1"/>
      <c r="AC78" s="1"/>
      <c r="AD78" s="1"/>
      <c r="AE78" s="1"/>
      <c r="AF78" s="1"/>
      <c r="AG78" s="1"/>
      <c r="AH78" s="1"/>
      <c r="AI78" s="1"/>
      <c r="AJ78" s="1"/>
      <c r="AK78" s="1"/>
      <c r="AL78" s="1"/>
      <c r="AM78" s="1"/>
      <c r="AN78" s="1"/>
      <c r="AO78" s="1"/>
      <c r="AP78" s="1"/>
      <c r="AQ78" s="1"/>
      <c r="AR78" s="1"/>
      <c r="AS78" s="1"/>
      <c r="AT78" s="1"/>
      <c r="AU78" s="1"/>
      <c r="AV78" s="1"/>
      <c r="AW78" s="1"/>
      <c r="AX78" s="1"/>
      <c r="AY78" s="1"/>
      <c r="AZ78" s="1"/>
      <c r="BA78" s="1"/>
      <c r="BB78" s="1"/>
      <c r="BC78" s="1"/>
      <c r="BD78" s="1"/>
      <c r="BE78" s="1"/>
      <c r="BF78" s="1"/>
      <c r="BG78" s="1"/>
      <c r="BH78" s="1"/>
      <c r="BI78" s="1"/>
      <c r="BJ78" s="1"/>
      <c r="BK78" s="1"/>
      <c r="BL78" s="1"/>
      <c r="BM78" s="1"/>
      <c r="BN78" s="1"/>
      <c r="BO78" s="1"/>
      <c r="BP78" s="1"/>
      <c r="BQ78" s="1"/>
      <c r="BR78" s="1">
        <f t="shared" si="17"/>
        <v>4</v>
      </c>
      <c r="BS78" s="1" t="str">
        <f t="shared" si="24"/>
        <v>Préstamo</v>
      </c>
      <c r="BT78" s="1" t="s">
        <v>104</v>
      </c>
      <c r="BU78" s="1" t="s">
        <v>122</v>
      </c>
      <c r="BV78" s="1" t="s">
        <v>123</v>
      </c>
      <c r="BW78" s="3" t="s">
        <v>101</v>
      </c>
      <c r="BX78" s="4">
        <f t="shared" ca="1" si="25"/>
        <v>4063940</v>
      </c>
      <c r="BY78" s="5" t="str">
        <f t="shared" ca="1" si="26"/>
        <v>750k-5 mil</v>
      </c>
      <c r="BZ78" s="2">
        <f t="shared" ca="1" si="27"/>
        <v>533120</v>
      </c>
      <c r="CA78" s="2"/>
      <c r="CB78" s="2">
        <f t="shared" ca="1" si="28"/>
        <v>533120</v>
      </c>
      <c r="CC78" s="2" t="s">
        <v>119</v>
      </c>
      <c r="CD78" s="2" t="s">
        <v>125</v>
      </c>
      <c r="CE78" s="2">
        <f t="shared" ca="1" si="29"/>
        <v>9</v>
      </c>
      <c r="CF78" s="2">
        <f t="shared" ca="1" si="30"/>
        <v>451548.88888888888</v>
      </c>
      <c r="CG78" s="6">
        <f t="shared" ca="1" si="31"/>
        <v>7.6229366746698677</v>
      </c>
      <c r="CH78" s="2" t="str">
        <f t="shared" ca="1" si="32"/>
        <v>5-10x</v>
      </c>
      <c r="CI78" s="2" t="s">
        <v>112</v>
      </c>
    </row>
    <row r="79" spans="1:87" x14ac:dyDescent="0.75">
      <c r="A79">
        <v>11186</v>
      </c>
      <c r="B79" t="s">
        <v>129</v>
      </c>
      <c r="C79" s="12">
        <v>0.4</v>
      </c>
      <c r="D79" t="s">
        <v>101</v>
      </c>
      <c r="E79" t="s">
        <v>100</v>
      </c>
      <c r="F79" s="12">
        <v>0.5</v>
      </c>
      <c r="G79" s="12" t="str">
        <f t="shared" si="18"/>
        <v>No</v>
      </c>
      <c r="H79" t="s">
        <v>102</v>
      </c>
      <c r="I79" s="7" t="s">
        <v>117</v>
      </c>
      <c r="J79" s="8">
        <v>45658</v>
      </c>
      <c r="K79">
        <f t="shared" ca="1" si="19"/>
        <v>1</v>
      </c>
      <c r="L79" t="str">
        <f t="shared" ca="1" si="20"/>
        <v>1-3 años</v>
      </c>
      <c r="M79" s="8">
        <v>45658</v>
      </c>
      <c r="N79">
        <f t="shared" ca="1" si="33"/>
        <v>1</v>
      </c>
      <c r="O79" t="str">
        <f t="shared" ca="1" si="21"/>
        <v>1-3 años</v>
      </c>
      <c r="P79" s="8">
        <v>31048</v>
      </c>
      <c r="Q79">
        <f t="shared" ca="1" si="22"/>
        <v>41</v>
      </c>
      <c r="R79" t="str">
        <f t="shared" ca="1" si="23"/>
        <v>35-44</v>
      </c>
      <c r="S79" t="s">
        <v>114</v>
      </c>
      <c r="V79">
        <v>1</v>
      </c>
      <c r="X79">
        <v>1</v>
      </c>
      <c r="Z79">
        <v>1</v>
      </c>
      <c r="BR79">
        <f t="shared" si="17"/>
        <v>3</v>
      </c>
      <c r="BS79" t="str">
        <f t="shared" si="24"/>
        <v>Sin préstamo</v>
      </c>
      <c r="BT79" t="s">
        <v>104</v>
      </c>
      <c r="BU79" t="s">
        <v>122</v>
      </c>
      <c r="BV79" t="s">
        <v>123</v>
      </c>
      <c r="BW79" s="8" t="s">
        <v>101</v>
      </c>
      <c r="BX79" s="9" t="str">
        <f t="shared" ca="1" si="25"/>
        <v/>
      </c>
      <c r="BY79" s="10" t="str">
        <f t="shared" ca="1" si="26"/>
        <v/>
      </c>
      <c r="BZ79" s="7">
        <f t="shared" ca="1" si="27"/>
        <v>1796466</v>
      </c>
      <c r="CA79" s="7"/>
      <c r="CB79" s="7">
        <f t="shared" ca="1" si="28"/>
        <v>1796466</v>
      </c>
      <c r="CC79" s="7"/>
      <c r="CD79" s="7"/>
      <c r="CE79" s="7" t="str">
        <f t="shared" ca="1" si="29"/>
        <v/>
      </c>
      <c r="CF79" s="7" t="str">
        <f t="shared" ca="1" si="30"/>
        <v/>
      </c>
      <c r="CG79" s="11" t="str">
        <f t="shared" ca="1" si="31"/>
        <v/>
      </c>
      <c r="CH79" s="7" t="str">
        <f t="shared" ca="1" si="32"/>
        <v/>
      </c>
      <c r="CI79" s="7" t="s">
        <v>102</v>
      </c>
    </row>
    <row r="80" spans="1:87" x14ac:dyDescent="0.75">
      <c r="A80" s="1">
        <v>11187</v>
      </c>
      <c r="B80" s="1" t="s">
        <v>99</v>
      </c>
      <c r="C80" s="13">
        <v>0.15</v>
      </c>
      <c r="D80" s="1" t="s">
        <v>100</v>
      </c>
      <c r="E80" s="1" t="s">
        <v>101</v>
      </c>
      <c r="F80" s="13"/>
      <c r="G80" s="13" t="str">
        <f t="shared" si="18"/>
        <v>No</v>
      </c>
      <c r="H80" s="1" t="s">
        <v>116</v>
      </c>
      <c r="I80" s="2" t="s">
        <v>117</v>
      </c>
      <c r="J80" s="3">
        <v>45658</v>
      </c>
      <c r="K80" s="1">
        <f t="shared" ca="1" si="19"/>
        <v>1</v>
      </c>
      <c r="L80" s="1" t="str">
        <f t="shared" ca="1" si="20"/>
        <v>1-3 años</v>
      </c>
      <c r="M80" s="3">
        <v>45658</v>
      </c>
      <c r="N80" s="1">
        <f t="shared" ca="1" si="33"/>
        <v>1</v>
      </c>
      <c r="O80" s="1" t="str">
        <f t="shared" ca="1" si="21"/>
        <v>1-3 años</v>
      </c>
      <c r="P80" s="3">
        <v>29221</v>
      </c>
      <c r="Q80" s="1">
        <f t="shared" ca="1" si="22"/>
        <v>46</v>
      </c>
      <c r="R80" s="1" t="str">
        <f t="shared" ca="1" si="23"/>
        <v>45-54</v>
      </c>
      <c r="S80" s="1" t="s">
        <v>133</v>
      </c>
      <c r="T80" s="1"/>
      <c r="U80" s="1">
        <v>1</v>
      </c>
      <c r="V80" s="1">
        <v>1</v>
      </c>
      <c r="W80" s="1">
        <v>1</v>
      </c>
      <c r="X80" s="1">
        <v>1</v>
      </c>
      <c r="Y80" s="1">
        <v>1</v>
      </c>
      <c r="Z80" s="1">
        <v>1</v>
      </c>
      <c r="AA80" s="1"/>
      <c r="AB80" s="1"/>
      <c r="AC80" s="1"/>
      <c r="AD80" s="1"/>
      <c r="AE80" s="1"/>
      <c r="AF80" s="1"/>
      <c r="AG80" s="1"/>
      <c r="AH80" s="1"/>
      <c r="AI80" s="1"/>
      <c r="AJ80" s="1"/>
      <c r="AK80" s="1"/>
      <c r="AL80" s="1"/>
      <c r="AM80" s="1"/>
      <c r="AN80" s="1"/>
      <c r="AO80" s="1"/>
      <c r="AP80" s="1"/>
      <c r="AQ80" s="1"/>
      <c r="AR80" s="1"/>
      <c r="AS80" s="1"/>
      <c r="AT80" s="1"/>
      <c r="AU80" s="1"/>
      <c r="AV80" s="1"/>
      <c r="AW80" s="1"/>
      <c r="AX80" s="1"/>
      <c r="AY80" s="1"/>
      <c r="AZ80" s="1"/>
      <c r="BA80" s="1"/>
      <c r="BB80" s="1"/>
      <c r="BC80" s="1"/>
      <c r="BD80" s="1"/>
      <c r="BE80" s="1"/>
      <c r="BF80" s="1"/>
      <c r="BG80" s="1"/>
      <c r="BH80" s="1"/>
      <c r="BI80" s="1"/>
      <c r="BJ80" s="1"/>
      <c r="BK80" s="1"/>
      <c r="BL80" s="1"/>
      <c r="BM80" s="1"/>
      <c r="BN80" s="1"/>
      <c r="BO80" s="1"/>
      <c r="BP80" s="1"/>
      <c r="BQ80" s="1"/>
      <c r="BR80" s="1">
        <f t="shared" si="17"/>
        <v>6</v>
      </c>
      <c r="BS80" s="1" t="str">
        <f t="shared" si="24"/>
        <v>Sin préstamo</v>
      </c>
      <c r="BT80" s="1" t="s">
        <v>104</v>
      </c>
      <c r="BU80" s="1" t="s">
        <v>122</v>
      </c>
      <c r="BV80" s="1" t="s">
        <v>123</v>
      </c>
      <c r="BW80" s="3" t="s">
        <v>101</v>
      </c>
      <c r="BX80" s="4" t="str">
        <f t="shared" ca="1" si="25"/>
        <v/>
      </c>
      <c r="BY80" s="5" t="str">
        <f t="shared" ca="1" si="26"/>
        <v/>
      </c>
      <c r="BZ80" s="2">
        <f t="shared" ca="1" si="27"/>
        <v>1093675</v>
      </c>
      <c r="CA80" s="2"/>
      <c r="CB80" s="2">
        <f t="shared" ca="1" si="28"/>
        <v>1093675</v>
      </c>
      <c r="CC80" s="2"/>
      <c r="CD80" s="2"/>
      <c r="CE80" s="2" t="str">
        <f t="shared" ca="1" si="29"/>
        <v/>
      </c>
      <c r="CF80" s="2" t="str">
        <f t="shared" ca="1" si="30"/>
        <v/>
      </c>
      <c r="CG80" s="6" t="str">
        <f t="shared" ca="1" si="31"/>
        <v/>
      </c>
      <c r="CH80" s="2" t="str">
        <f t="shared" ca="1" si="32"/>
        <v/>
      </c>
      <c r="CI80" s="2" t="s">
        <v>102</v>
      </c>
    </row>
    <row r="81" spans="1:87" x14ac:dyDescent="0.75">
      <c r="A81">
        <v>11188</v>
      </c>
      <c r="B81" t="s">
        <v>120</v>
      </c>
      <c r="C81" s="12">
        <v>0.2</v>
      </c>
      <c r="D81" t="s">
        <v>101</v>
      </c>
      <c r="E81" t="s">
        <v>101</v>
      </c>
      <c r="G81" s="12" t="str">
        <f t="shared" si="18"/>
        <v>No</v>
      </c>
      <c r="H81" t="s">
        <v>102</v>
      </c>
      <c r="I81" s="7" t="s">
        <v>117</v>
      </c>
      <c r="J81" s="8">
        <v>45473</v>
      </c>
      <c r="K81">
        <f t="shared" ca="1" si="19"/>
        <v>2</v>
      </c>
      <c r="L81" t="str">
        <f t="shared" ca="1" si="20"/>
        <v>1-3 años</v>
      </c>
      <c r="M81" s="8">
        <v>45473</v>
      </c>
      <c r="N81">
        <f t="shared" ca="1" si="33"/>
        <v>2</v>
      </c>
      <c r="O81" t="str">
        <f t="shared" ca="1" si="21"/>
        <v>1-3 años</v>
      </c>
      <c r="P81" s="8">
        <v>27395</v>
      </c>
      <c r="Q81">
        <f t="shared" ca="1" si="22"/>
        <v>51</v>
      </c>
      <c r="R81" t="str">
        <f t="shared" ca="1" si="23"/>
        <v>45-54</v>
      </c>
      <c r="S81" t="s">
        <v>132</v>
      </c>
      <c r="V81">
        <v>1</v>
      </c>
      <c r="X81">
        <v>1</v>
      </c>
      <c r="Z81">
        <v>1</v>
      </c>
      <c r="BR81">
        <f t="shared" si="17"/>
        <v>3</v>
      </c>
      <c r="BS81" t="str">
        <f t="shared" si="24"/>
        <v>Sin préstamo</v>
      </c>
      <c r="BT81" t="s">
        <v>104</v>
      </c>
      <c r="BU81" t="s">
        <v>122</v>
      </c>
      <c r="BV81" t="s">
        <v>123</v>
      </c>
      <c r="BW81" s="8" t="s">
        <v>101</v>
      </c>
      <c r="BX81" s="9" t="str">
        <f t="shared" ca="1" si="25"/>
        <v/>
      </c>
      <c r="BY81" s="10" t="str">
        <f t="shared" ca="1" si="26"/>
        <v/>
      </c>
      <c r="BZ81" s="7">
        <f t="shared" ca="1" si="27"/>
        <v>213146</v>
      </c>
      <c r="CA81" s="7"/>
      <c r="CB81" s="7">
        <f t="shared" ca="1" si="28"/>
        <v>213146</v>
      </c>
      <c r="CC81" s="7"/>
      <c r="CD81" s="7"/>
      <c r="CE81" s="7" t="str">
        <f t="shared" ca="1" si="29"/>
        <v/>
      </c>
      <c r="CF81" s="7" t="str">
        <f t="shared" ca="1" si="30"/>
        <v/>
      </c>
      <c r="CG81" s="11" t="str">
        <f t="shared" ca="1" si="31"/>
        <v/>
      </c>
      <c r="CH81" s="7" t="str">
        <f t="shared" ca="1" si="32"/>
        <v/>
      </c>
      <c r="CI81" s="7" t="s">
        <v>102</v>
      </c>
    </row>
    <row r="82" spans="1:87" x14ac:dyDescent="0.75">
      <c r="A82" s="1">
        <v>11189</v>
      </c>
      <c r="B82" s="1" t="s">
        <v>139</v>
      </c>
      <c r="C82" s="13">
        <v>0.3</v>
      </c>
      <c r="D82" s="1" t="s">
        <v>100</v>
      </c>
      <c r="E82" s="1" t="s">
        <v>100</v>
      </c>
      <c r="F82" s="13">
        <v>0.15</v>
      </c>
      <c r="G82" s="13" t="str">
        <f t="shared" si="18"/>
        <v>No</v>
      </c>
      <c r="H82" s="1" t="s">
        <v>102</v>
      </c>
      <c r="I82" s="2" t="s">
        <v>117</v>
      </c>
      <c r="J82" s="3">
        <v>45292</v>
      </c>
      <c r="K82" s="1">
        <f t="shared" ca="1" si="19"/>
        <v>2</v>
      </c>
      <c r="L82" s="1" t="str">
        <f t="shared" ca="1" si="20"/>
        <v>1-3 años</v>
      </c>
      <c r="M82" s="3">
        <v>45292</v>
      </c>
      <c r="N82" s="1">
        <f t="shared" ca="1" si="33"/>
        <v>2</v>
      </c>
      <c r="O82" s="1" t="str">
        <f t="shared" ca="1" si="21"/>
        <v>1-3 años</v>
      </c>
      <c r="P82" s="3">
        <v>25569</v>
      </c>
      <c r="Q82" s="1">
        <f t="shared" ca="1" si="22"/>
        <v>56</v>
      </c>
      <c r="R82" s="1" t="str">
        <f t="shared" ca="1" si="23"/>
        <v>55-64</v>
      </c>
      <c r="S82" s="1" t="s">
        <v>131</v>
      </c>
      <c r="T82" s="1"/>
      <c r="U82" s="1">
        <v>1</v>
      </c>
      <c r="V82" s="1">
        <v>1</v>
      </c>
      <c r="W82" s="1">
        <v>1</v>
      </c>
      <c r="X82" s="1">
        <v>1</v>
      </c>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f t="shared" si="17"/>
        <v>4</v>
      </c>
      <c r="BS82" s="1" t="str">
        <f t="shared" si="24"/>
        <v>Sin préstamo</v>
      </c>
      <c r="BT82" s="1" t="s">
        <v>104</v>
      </c>
      <c r="BU82" s="1" t="s">
        <v>122</v>
      </c>
      <c r="BV82" s="1" t="s">
        <v>134</v>
      </c>
      <c r="BW82" s="3" t="s">
        <v>101</v>
      </c>
      <c r="BX82" s="4" t="str">
        <f t="shared" ca="1" si="25"/>
        <v/>
      </c>
      <c r="BY82" s="5" t="str">
        <f t="shared" ca="1" si="26"/>
        <v/>
      </c>
      <c r="BZ82" s="2">
        <f t="shared" ca="1" si="27"/>
        <v>1215951</v>
      </c>
      <c r="CA82" s="2"/>
      <c r="CB82" s="2">
        <f t="shared" ca="1" si="28"/>
        <v>1215951</v>
      </c>
      <c r="CC82" s="2"/>
      <c r="CD82" s="2"/>
      <c r="CE82" s="2" t="str">
        <f t="shared" ca="1" si="29"/>
        <v/>
      </c>
      <c r="CF82" s="2" t="str">
        <f t="shared" ca="1" si="30"/>
        <v/>
      </c>
      <c r="CG82" s="6" t="str">
        <f t="shared" ca="1" si="31"/>
        <v/>
      </c>
      <c r="CH82" s="2" t="str">
        <f t="shared" ca="1" si="32"/>
        <v/>
      </c>
      <c r="CI82" s="2" t="s">
        <v>102</v>
      </c>
    </row>
    <row r="83" spans="1:87" x14ac:dyDescent="0.75">
      <c r="A83">
        <v>11190</v>
      </c>
      <c r="B83" t="s">
        <v>99</v>
      </c>
      <c r="C83" s="12">
        <v>0.4</v>
      </c>
      <c r="D83" t="s">
        <v>101</v>
      </c>
      <c r="E83" t="s">
        <v>100</v>
      </c>
      <c r="F83" s="12">
        <v>0.3</v>
      </c>
      <c r="G83" s="12" t="str">
        <f t="shared" si="18"/>
        <v>No</v>
      </c>
      <c r="H83" t="s">
        <v>102</v>
      </c>
      <c r="I83" s="7" t="s">
        <v>102</v>
      </c>
      <c r="J83" s="8">
        <v>45107</v>
      </c>
      <c r="K83">
        <f t="shared" ca="1" si="19"/>
        <v>3</v>
      </c>
      <c r="L83" t="str">
        <f t="shared" ca="1" si="20"/>
        <v>3-5 años</v>
      </c>
      <c r="M83" s="8">
        <v>45107</v>
      </c>
      <c r="N83">
        <f t="shared" ca="1" si="33"/>
        <v>3</v>
      </c>
      <c r="O83" t="str">
        <f t="shared" ca="1" si="21"/>
        <v>3-5 años</v>
      </c>
      <c r="P83" s="8">
        <v>23743</v>
      </c>
      <c r="Q83">
        <f t="shared" ca="1" si="22"/>
        <v>61</v>
      </c>
      <c r="R83" t="str">
        <f t="shared" ca="1" si="23"/>
        <v>55-64</v>
      </c>
      <c r="S83" t="s">
        <v>121</v>
      </c>
      <c r="V83">
        <v>1</v>
      </c>
      <c r="X83">
        <v>1</v>
      </c>
      <c r="Z83">
        <v>1</v>
      </c>
      <c r="BR83">
        <f t="shared" si="17"/>
        <v>3</v>
      </c>
      <c r="BS83" t="str">
        <f t="shared" si="24"/>
        <v>Sin préstamo</v>
      </c>
      <c r="BT83" t="s">
        <v>104</v>
      </c>
      <c r="BU83" t="s">
        <v>109</v>
      </c>
      <c r="BV83" t="s">
        <v>106</v>
      </c>
      <c r="BW83" s="8" t="s">
        <v>101</v>
      </c>
      <c r="BX83" s="9" t="str">
        <f t="shared" ca="1" si="25"/>
        <v/>
      </c>
      <c r="BY83" s="10" t="str">
        <f t="shared" ca="1" si="26"/>
        <v/>
      </c>
      <c r="BZ83" s="7">
        <f t="shared" ca="1" si="27"/>
        <v>134794</v>
      </c>
      <c r="CA83" s="7"/>
      <c r="CB83" s="7">
        <f t="shared" ca="1" si="28"/>
        <v>134794</v>
      </c>
      <c r="CC83" s="7"/>
      <c r="CD83" s="7"/>
      <c r="CE83" s="7" t="str">
        <f t="shared" ca="1" si="29"/>
        <v/>
      </c>
      <c r="CF83" s="7" t="str">
        <f t="shared" ca="1" si="30"/>
        <v/>
      </c>
      <c r="CG83" s="11" t="str">
        <f t="shared" ca="1" si="31"/>
        <v/>
      </c>
      <c r="CH83" s="7" t="str">
        <f t="shared" ca="1" si="32"/>
        <v/>
      </c>
      <c r="CI83" s="7" t="s">
        <v>102</v>
      </c>
    </row>
    <row r="84" spans="1:87" x14ac:dyDescent="0.75">
      <c r="A84" s="1">
        <v>11191</v>
      </c>
      <c r="B84" s="1" t="s">
        <v>99</v>
      </c>
      <c r="C84" s="13">
        <v>0.5</v>
      </c>
      <c r="D84" s="1" t="s">
        <v>100</v>
      </c>
      <c r="E84" s="1" t="s">
        <v>101</v>
      </c>
      <c r="F84" s="13"/>
      <c r="G84" s="13" t="str">
        <f t="shared" si="18"/>
        <v>Si</v>
      </c>
      <c r="H84" s="1" t="s">
        <v>102</v>
      </c>
      <c r="I84" s="2" t="s">
        <v>102</v>
      </c>
      <c r="J84" s="3">
        <v>44927</v>
      </c>
      <c r="K84" s="1">
        <f t="shared" ca="1" si="19"/>
        <v>3</v>
      </c>
      <c r="L84" s="1" t="str">
        <f t="shared" ca="1" si="20"/>
        <v>3-5 años</v>
      </c>
      <c r="M84" s="3">
        <v>44927</v>
      </c>
      <c r="N84" s="1">
        <f t="shared" ca="1" si="33"/>
        <v>3</v>
      </c>
      <c r="O84" s="1" t="str">
        <f t="shared" ca="1" si="21"/>
        <v>3-5 años</v>
      </c>
      <c r="P84" s="3">
        <v>36526</v>
      </c>
      <c r="Q84" s="1">
        <f t="shared" ca="1" si="22"/>
        <v>26</v>
      </c>
      <c r="R84" s="1" t="str">
        <f t="shared" ca="1" si="23"/>
        <v>25-34</v>
      </c>
      <c r="S84" s="1" t="s">
        <v>103</v>
      </c>
      <c r="T84" s="1">
        <v>1</v>
      </c>
      <c r="U84" s="1">
        <v>1</v>
      </c>
      <c r="V84" s="1"/>
      <c r="W84" s="1">
        <v>1</v>
      </c>
      <c r="X84" s="1"/>
      <c r="Y84" s="1">
        <v>1</v>
      </c>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f t="shared" si="17"/>
        <v>4</v>
      </c>
      <c r="BS84" s="1" t="str">
        <f t="shared" si="24"/>
        <v>Préstamo</v>
      </c>
      <c r="BT84" s="1" t="s">
        <v>104</v>
      </c>
      <c r="BU84" s="1" t="s">
        <v>122</v>
      </c>
      <c r="BV84" s="1" t="s">
        <v>123</v>
      </c>
      <c r="BW84" s="3" t="s">
        <v>101</v>
      </c>
      <c r="BX84" s="4">
        <f t="shared" ca="1" si="25"/>
        <v>762639</v>
      </c>
      <c r="BY84" s="5" t="str">
        <f t="shared" ca="1" si="26"/>
        <v>750k-5 mil</v>
      </c>
      <c r="BZ84" s="2">
        <f t="shared" ca="1" si="27"/>
        <v>1660813</v>
      </c>
      <c r="CA84" s="2"/>
      <c r="CB84" s="2">
        <f t="shared" ca="1" si="28"/>
        <v>1660813</v>
      </c>
      <c r="CC84" s="2" t="s">
        <v>110</v>
      </c>
      <c r="CD84" s="2" t="s">
        <v>125</v>
      </c>
      <c r="CE84" s="2">
        <f t="shared" ca="1" si="29"/>
        <v>10</v>
      </c>
      <c r="CF84" s="2">
        <f t="shared" ca="1" si="30"/>
        <v>76263.899999999994</v>
      </c>
      <c r="CG84" s="6">
        <f t="shared" ca="1" si="31"/>
        <v>0.45919618885449476</v>
      </c>
      <c r="CH84" s="2" t="str">
        <f t="shared" ca="1" si="32"/>
        <v>1x</v>
      </c>
      <c r="CI84" s="2" t="s">
        <v>112</v>
      </c>
    </row>
    <row r="85" spans="1:87" x14ac:dyDescent="0.75">
      <c r="A85">
        <v>11192</v>
      </c>
      <c r="B85" t="s">
        <v>99</v>
      </c>
      <c r="C85" s="12">
        <v>0.6</v>
      </c>
      <c r="D85" t="s">
        <v>101</v>
      </c>
      <c r="E85" t="s">
        <v>101</v>
      </c>
      <c r="G85" s="12" t="str">
        <f t="shared" si="18"/>
        <v>Si</v>
      </c>
      <c r="H85" t="s">
        <v>102</v>
      </c>
      <c r="I85" s="7" t="s">
        <v>117</v>
      </c>
      <c r="J85" s="8">
        <v>44742</v>
      </c>
      <c r="K85">
        <f t="shared" ca="1" si="19"/>
        <v>4</v>
      </c>
      <c r="L85" t="str">
        <f t="shared" ca="1" si="20"/>
        <v>3-5 años</v>
      </c>
      <c r="M85" s="8">
        <v>44742</v>
      </c>
      <c r="N85">
        <f t="shared" ca="1" si="33"/>
        <v>4</v>
      </c>
      <c r="O85" t="str">
        <f t="shared" ca="1" si="21"/>
        <v>3-5 años</v>
      </c>
      <c r="P85" s="8">
        <v>34700</v>
      </c>
      <c r="Q85">
        <f t="shared" ca="1" si="22"/>
        <v>31</v>
      </c>
      <c r="R85" t="str">
        <f t="shared" ca="1" si="23"/>
        <v>25-34</v>
      </c>
      <c r="S85" t="s">
        <v>133</v>
      </c>
      <c r="V85">
        <v>1</v>
      </c>
      <c r="X85">
        <v>1</v>
      </c>
      <c r="Z85">
        <v>1</v>
      </c>
      <c r="BR85">
        <f t="shared" si="17"/>
        <v>3</v>
      </c>
      <c r="BS85" t="str">
        <f t="shared" si="24"/>
        <v>Sin préstamo</v>
      </c>
      <c r="BT85" t="s">
        <v>104</v>
      </c>
      <c r="BU85" t="s">
        <v>122</v>
      </c>
      <c r="BV85" t="s">
        <v>134</v>
      </c>
      <c r="BW85" s="8" t="s">
        <v>101</v>
      </c>
      <c r="BX85" s="9" t="str">
        <f t="shared" ca="1" si="25"/>
        <v/>
      </c>
      <c r="BY85" s="10" t="str">
        <f t="shared" ca="1" si="26"/>
        <v/>
      </c>
      <c r="BZ85" s="7">
        <f t="shared" ca="1" si="27"/>
        <v>1007551</v>
      </c>
      <c r="CA85" s="7"/>
      <c r="CB85" s="7">
        <f t="shared" ca="1" si="28"/>
        <v>1007551</v>
      </c>
      <c r="CC85" s="7"/>
      <c r="CD85" s="7"/>
      <c r="CE85" s="7" t="str">
        <f t="shared" ca="1" si="29"/>
        <v/>
      </c>
      <c r="CF85" s="7" t="str">
        <f t="shared" ca="1" si="30"/>
        <v/>
      </c>
      <c r="CG85" s="11" t="str">
        <f t="shared" ca="1" si="31"/>
        <v/>
      </c>
      <c r="CH85" s="7" t="str">
        <f t="shared" ca="1" si="32"/>
        <v/>
      </c>
      <c r="CI85" s="7" t="s">
        <v>102</v>
      </c>
    </row>
    <row r="86" spans="1:87" x14ac:dyDescent="0.75">
      <c r="A86" s="1">
        <v>11193</v>
      </c>
      <c r="B86" s="1" t="s">
        <v>142</v>
      </c>
      <c r="C86" s="13">
        <v>0.7</v>
      </c>
      <c r="D86" s="1" t="s">
        <v>100</v>
      </c>
      <c r="E86" s="1" t="s">
        <v>100</v>
      </c>
      <c r="F86" s="13">
        <v>0.4</v>
      </c>
      <c r="G86" s="13" t="str">
        <f t="shared" si="18"/>
        <v>Si</v>
      </c>
      <c r="H86" s="1" t="s">
        <v>102</v>
      </c>
      <c r="I86" s="2" t="s">
        <v>102</v>
      </c>
      <c r="J86" s="3">
        <v>44562</v>
      </c>
      <c r="K86" s="1">
        <f t="shared" ca="1" si="19"/>
        <v>4</v>
      </c>
      <c r="L86" s="1" t="str">
        <f t="shared" ca="1" si="20"/>
        <v>3-5 años</v>
      </c>
      <c r="M86" s="3">
        <v>44562</v>
      </c>
      <c r="N86" s="1">
        <f t="shared" ca="1" si="33"/>
        <v>4</v>
      </c>
      <c r="O86" s="1" t="str">
        <f t="shared" ca="1" si="21"/>
        <v>3-5 años</v>
      </c>
      <c r="P86" s="3">
        <v>32874</v>
      </c>
      <c r="Q86" s="1">
        <f t="shared" ca="1" si="22"/>
        <v>36</v>
      </c>
      <c r="R86" s="1" t="str">
        <f t="shared" ca="1" si="23"/>
        <v>35-44</v>
      </c>
      <c r="S86" s="1" t="s">
        <v>137</v>
      </c>
      <c r="T86" s="1"/>
      <c r="U86" s="1">
        <v>1</v>
      </c>
      <c r="V86" s="1">
        <v>1</v>
      </c>
      <c r="W86" s="1">
        <v>1</v>
      </c>
      <c r="X86" s="1">
        <v>1</v>
      </c>
      <c r="Y86" s="1">
        <v>1</v>
      </c>
      <c r="Z86" s="1">
        <v>1</v>
      </c>
      <c r="AA86" s="1"/>
      <c r="AB86" s="1"/>
      <c r="AC86" s="1"/>
      <c r="AD86" s="1"/>
      <c r="AE86" s="1"/>
      <c r="AF86" s="1"/>
      <c r="AG86" s="1"/>
      <c r="AH86" s="1"/>
      <c r="AI86" s="1"/>
      <c r="AJ86" s="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f t="shared" si="17"/>
        <v>6</v>
      </c>
      <c r="BS86" s="1" t="str">
        <f t="shared" si="24"/>
        <v>Sin préstamo</v>
      </c>
      <c r="BT86" s="1" t="s">
        <v>104</v>
      </c>
      <c r="BU86" s="1" t="s">
        <v>105</v>
      </c>
      <c r="BV86" s="1" t="s">
        <v>106</v>
      </c>
      <c r="BW86" s="3" t="s">
        <v>101</v>
      </c>
      <c r="BX86" s="4" t="str">
        <f t="shared" ca="1" si="25"/>
        <v/>
      </c>
      <c r="BY86" s="5" t="str">
        <f t="shared" ca="1" si="26"/>
        <v/>
      </c>
      <c r="BZ86" s="2">
        <f t="shared" ca="1" si="27"/>
        <v>347821</v>
      </c>
      <c r="CA86" s="2"/>
      <c r="CB86" s="2">
        <f t="shared" ca="1" si="28"/>
        <v>347821</v>
      </c>
      <c r="CC86" s="2"/>
      <c r="CD86" s="2"/>
      <c r="CE86" s="2" t="str">
        <f t="shared" ca="1" si="29"/>
        <v/>
      </c>
      <c r="CF86" s="2" t="str">
        <f t="shared" ca="1" si="30"/>
        <v/>
      </c>
      <c r="CG86" s="6" t="str">
        <f t="shared" ca="1" si="31"/>
        <v/>
      </c>
      <c r="CH86" s="2" t="str">
        <f t="shared" ca="1" si="32"/>
        <v/>
      </c>
      <c r="CI86" s="2" t="s">
        <v>102</v>
      </c>
    </row>
    <row r="87" spans="1:87" x14ac:dyDescent="0.75">
      <c r="A87">
        <v>11194</v>
      </c>
      <c r="B87" t="s">
        <v>99</v>
      </c>
      <c r="C87" s="12">
        <v>0.8</v>
      </c>
      <c r="D87" t="s">
        <v>101</v>
      </c>
      <c r="E87" t="s">
        <v>100</v>
      </c>
      <c r="F87" s="12">
        <v>0.75</v>
      </c>
      <c r="G87" s="12" t="str">
        <f t="shared" si="18"/>
        <v>Si</v>
      </c>
      <c r="H87" t="s">
        <v>116</v>
      </c>
      <c r="I87" s="7" t="s">
        <v>124</v>
      </c>
      <c r="J87" s="8">
        <v>44377</v>
      </c>
      <c r="K87">
        <f t="shared" ca="1" si="19"/>
        <v>5</v>
      </c>
      <c r="L87" t="str">
        <f t="shared" ca="1" si="20"/>
        <v>5-10 años</v>
      </c>
      <c r="M87" s="8">
        <v>44377</v>
      </c>
      <c r="N87">
        <f t="shared" ca="1" si="33"/>
        <v>5</v>
      </c>
      <c r="O87" t="str">
        <f t="shared" ca="1" si="21"/>
        <v>5-10 años</v>
      </c>
      <c r="P87" s="8">
        <v>31048</v>
      </c>
      <c r="Q87">
        <f t="shared" ca="1" si="22"/>
        <v>41</v>
      </c>
      <c r="R87" t="str">
        <f t="shared" ca="1" si="23"/>
        <v>35-44</v>
      </c>
      <c r="S87" t="s">
        <v>103</v>
      </c>
      <c r="T87">
        <v>1</v>
      </c>
      <c r="V87">
        <v>1</v>
      </c>
      <c r="X87">
        <v>1</v>
      </c>
      <c r="Z87">
        <v>1</v>
      </c>
      <c r="BR87">
        <f t="shared" si="17"/>
        <v>4</v>
      </c>
      <c r="BS87" t="str">
        <f t="shared" si="24"/>
        <v>Préstamo</v>
      </c>
      <c r="BT87" t="s">
        <v>104</v>
      </c>
      <c r="BU87" t="s">
        <v>122</v>
      </c>
      <c r="BV87" t="s">
        <v>123</v>
      </c>
      <c r="BW87" s="8" t="s">
        <v>101</v>
      </c>
      <c r="BX87" s="9">
        <f t="shared" ca="1" si="25"/>
        <v>325392</v>
      </c>
      <c r="BY87" s="10" t="str">
        <f t="shared" ca="1" si="26"/>
        <v>250k-750k</v>
      </c>
      <c r="BZ87" s="7">
        <f t="shared" ca="1" si="27"/>
        <v>458927</v>
      </c>
      <c r="CA87" s="7"/>
      <c r="CB87" s="7">
        <f t="shared" ca="1" si="28"/>
        <v>458927</v>
      </c>
      <c r="CC87" s="7" t="s">
        <v>119</v>
      </c>
      <c r="CD87" s="7" t="s">
        <v>111</v>
      </c>
      <c r="CE87" s="7">
        <f t="shared" ca="1" si="29"/>
        <v>4</v>
      </c>
      <c r="CF87" s="7">
        <f t="shared" ca="1" si="30"/>
        <v>81348</v>
      </c>
      <c r="CG87" s="11">
        <f t="shared" ca="1" si="31"/>
        <v>0.70902779744926758</v>
      </c>
      <c r="CH87" s="7" t="str">
        <f t="shared" ca="1" si="32"/>
        <v>1x</v>
      </c>
      <c r="CI87" s="7" t="s">
        <v>112</v>
      </c>
    </row>
    <row r="88" spans="1:87" x14ac:dyDescent="0.75">
      <c r="A88" s="1">
        <v>11195</v>
      </c>
      <c r="B88" s="1" t="s">
        <v>136</v>
      </c>
      <c r="C88" s="13">
        <v>0.75</v>
      </c>
      <c r="D88" s="1" t="s">
        <v>100</v>
      </c>
      <c r="E88" s="1" t="s">
        <v>101</v>
      </c>
      <c r="F88" s="13"/>
      <c r="G88" s="13" t="str">
        <f t="shared" si="18"/>
        <v>Si</v>
      </c>
      <c r="H88" s="1" t="s">
        <v>102</v>
      </c>
      <c r="I88" s="2" t="s">
        <v>102</v>
      </c>
      <c r="J88" s="3">
        <v>44197</v>
      </c>
      <c r="K88" s="1">
        <f t="shared" ca="1" si="19"/>
        <v>5</v>
      </c>
      <c r="L88" s="1" t="str">
        <f t="shared" ca="1" si="20"/>
        <v>5-10 años</v>
      </c>
      <c r="M88" s="3">
        <v>44197</v>
      </c>
      <c r="N88" s="1">
        <f t="shared" ca="1" si="33"/>
        <v>5</v>
      </c>
      <c r="O88" s="1" t="str">
        <f t="shared" ca="1" si="21"/>
        <v>5-10 años</v>
      </c>
      <c r="P88" s="3">
        <v>29221</v>
      </c>
      <c r="Q88" s="1">
        <f t="shared" ca="1" si="22"/>
        <v>46</v>
      </c>
      <c r="R88" s="1" t="str">
        <f t="shared" ca="1" si="23"/>
        <v>45-54</v>
      </c>
      <c r="S88" s="1" t="s">
        <v>126</v>
      </c>
      <c r="T88" s="1"/>
      <c r="U88" s="1">
        <v>1</v>
      </c>
      <c r="V88" s="1">
        <v>1</v>
      </c>
      <c r="W88" s="1">
        <v>1</v>
      </c>
      <c r="X88" s="1">
        <v>1</v>
      </c>
      <c r="Y88" s="1"/>
      <c r="Z88" s="1"/>
      <c r="AA88" s="1"/>
      <c r="AB88" s="1"/>
      <c r="AC88" s="1"/>
      <c r="AD88" s="1"/>
      <c r="AE88" s="1"/>
      <c r="AF88" s="1"/>
      <c r="AG88" s="1"/>
      <c r="AH88" s="1"/>
      <c r="AI88" s="1"/>
      <c r="AJ88" s="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f t="shared" si="17"/>
        <v>4</v>
      </c>
      <c r="BS88" s="1" t="str">
        <f t="shared" si="24"/>
        <v>Sin préstamo</v>
      </c>
      <c r="BT88" s="1" t="s">
        <v>104</v>
      </c>
      <c r="BU88" s="1" t="s">
        <v>105</v>
      </c>
      <c r="BV88" s="1" t="s">
        <v>134</v>
      </c>
      <c r="BW88" s="3" t="s">
        <v>101</v>
      </c>
      <c r="BX88" s="4" t="str">
        <f t="shared" ca="1" si="25"/>
        <v/>
      </c>
      <c r="BY88" s="5" t="str">
        <f t="shared" ca="1" si="26"/>
        <v/>
      </c>
      <c r="BZ88" s="2">
        <f t="shared" ca="1" si="27"/>
        <v>1854475</v>
      </c>
      <c r="CA88" s="2"/>
      <c r="CB88" s="2">
        <f t="shared" ca="1" si="28"/>
        <v>1854475</v>
      </c>
      <c r="CC88" s="2"/>
      <c r="CD88" s="2"/>
      <c r="CE88" s="2" t="str">
        <f t="shared" ca="1" si="29"/>
        <v/>
      </c>
      <c r="CF88" s="2" t="str">
        <f t="shared" ca="1" si="30"/>
        <v/>
      </c>
      <c r="CG88" s="6" t="str">
        <f t="shared" ca="1" si="31"/>
        <v/>
      </c>
      <c r="CH88" s="2" t="str">
        <f t="shared" ca="1" si="32"/>
        <v/>
      </c>
      <c r="CI88" s="2" t="s">
        <v>102</v>
      </c>
    </row>
    <row r="89" spans="1:87" x14ac:dyDescent="0.75">
      <c r="A89">
        <v>11196</v>
      </c>
      <c r="B89" t="s">
        <v>136</v>
      </c>
      <c r="C89" s="12">
        <v>1</v>
      </c>
      <c r="D89" t="s">
        <v>101</v>
      </c>
      <c r="E89" t="s">
        <v>101</v>
      </c>
      <c r="G89" s="12" t="str">
        <f t="shared" si="18"/>
        <v>Si</v>
      </c>
      <c r="H89" t="s">
        <v>102</v>
      </c>
      <c r="I89" s="7" t="s">
        <v>102</v>
      </c>
      <c r="J89" s="8">
        <v>44012</v>
      </c>
      <c r="K89">
        <f t="shared" ca="1" si="19"/>
        <v>6</v>
      </c>
      <c r="L89" t="str">
        <f t="shared" ca="1" si="20"/>
        <v>5-10 años</v>
      </c>
      <c r="M89" s="8">
        <v>44012</v>
      </c>
      <c r="N89">
        <f t="shared" ca="1" si="33"/>
        <v>6</v>
      </c>
      <c r="O89" t="str">
        <f t="shared" ca="1" si="21"/>
        <v>5-10 años</v>
      </c>
      <c r="P89" s="8">
        <v>27395</v>
      </c>
      <c r="Q89">
        <f t="shared" ca="1" si="22"/>
        <v>51</v>
      </c>
      <c r="R89" t="str">
        <f t="shared" ca="1" si="23"/>
        <v>45-54</v>
      </c>
      <c r="S89" t="s">
        <v>133</v>
      </c>
      <c r="V89">
        <v>1</v>
      </c>
      <c r="X89">
        <v>1</v>
      </c>
      <c r="Z89">
        <v>1</v>
      </c>
      <c r="BR89">
        <f t="shared" si="17"/>
        <v>3</v>
      </c>
      <c r="BS89" t="str">
        <f t="shared" si="24"/>
        <v>Sin préstamo</v>
      </c>
      <c r="BT89" t="s">
        <v>104</v>
      </c>
      <c r="BU89" t="s">
        <v>105</v>
      </c>
      <c r="BV89" t="s">
        <v>134</v>
      </c>
      <c r="BW89" s="8" t="s">
        <v>101</v>
      </c>
      <c r="BX89" s="9" t="str">
        <f t="shared" ca="1" si="25"/>
        <v/>
      </c>
      <c r="BY89" s="10" t="str">
        <f t="shared" ca="1" si="26"/>
        <v/>
      </c>
      <c r="BZ89" s="7">
        <f t="shared" ca="1" si="27"/>
        <v>1250341</v>
      </c>
      <c r="CA89" s="7"/>
      <c r="CB89" s="7">
        <f t="shared" ca="1" si="28"/>
        <v>1250341</v>
      </c>
      <c r="CC89" s="7"/>
      <c r="CD89" s="7"/>
      <c r="CE89" s="7" t="str">
        <f t="shared" ca="1" si="29"/>
        <v/>
      </c>
      <c r="CF89" s="7" t="str">
        <f t="shared" ca="1" si="30"/>
        <v/>
      </c>
      <c r="CG89" s="11" t="str">
        <f t="shared" ca="1" si="31"/>
        <v/>
      </c>
      <c r="CH89" s="7" t="str">
        <f t="shared" ca="1" si="32"/>
        <v/>
      </c>
      <c r="CI89" s="7" t="s">
        <v>102</v>
      </c>
    </row>
    <row r="90" spans="1:87" x14ac:dyDescent="0.75">
      <c r="A90" s="1">
        <v>11197</v>
      </c>
      <c r="B90" s="1" t="s">
        <v>99</v>
      </c>
      <c r="C90" s="13">
        <v>0</v>
      </c>
      <c r="D90" s="1" t="s">
        <v>100</v>
      </c>
      <c r="E90" s="1" t="s">
        <v>100</v>
      </c>
      <c r="F90" s="13">
        <v>0.15</v>
      </c>
      <c r="G90" s="13" t="str">
        <f t="shared" si="18"/>
        <v>No</v>
      </c>
      <c r="H90" s="1" t="s">
        <v>102</v>
      </c>
      <c r="I90" s="2" t="s">
        <v>102</v>
      </c>
      <c r="J90" s="3">
        <v>43831</v>
      </c>
      <c r="K90" s="1">
        <f t="shared" ca="1" si="19"/>
        <v>6</v>
      </c>
      <c r="L90" s="1" t="str">
        <f t="shared" ca="1" si="20"/>
        <v>5-10 años</v>
      </c>
      <c r="M90" s="3">
        <v>43831</v>
      </c>
      <c r="N90" s="1">
        <f t="shared" ca="1" si="33"/>
        <v>6</v>
      </c>
      <c r="O90" s="1" t="str">
        <f t="shared" ca="1" si="21"/>
        <v>5-10 años</v>
      </c>
      <c r="P90" s="3">
        <v>25569</v>
      </c>
      <c r="Q90" s="1">
        <f t="shared" ca="1" si="22"/>
        <v>56</v>
      </c>
      <c r="R90" s="1" t="str">
        <f t="shared" ca="1" si="23"/>
        <v>55-64</v>
      </c>
      <c r="S90" s="1" t="s">
        <v>145</v>
      </c>
      <c r="T90" s="1"/>
      <c r="U90" s="1">
        <v>1</v>
      </c>
      <c r="V90" s="1"/>
      <c r="W90" s="1">
        <v>1</v>
      </c>
      <c r="X90" s="1"/>
      <c r="Y90" s="1">
        <v>1</v>
      </c>
      <c r="Z90" s="1"/>
      <c r="AA90" s="1"/>
      <c r="AB90" s="1"/>
      <c r="AC90" s="1"/>
      <c r="AD90" s="1"/>
      <c r="AE90" s="1"/>
      <c r="AF90" s="1"/>
      <c r="AG90" s="1"/>
      <c r="AH90" s="1"/>
      <c r="AI90" s="1"/>
      <c r="AJ90" s="1"/>
      <c r="AK90" s="1"/>
      <c r="AL90" s="1"/>
      <c r="AM90" s="1"/>
      <c r="AN90" s="1"/>
      <c r="AO90" s="1"/>
      <c r="AP90" s="1"/>
      <c r="AQ90" s="1"/>
      <c r="AR90" s="1"/>
      <c r="AS90" s="1"/>
      <c r="AT90" s="1"/>
      <c r="AU90" s="1"/>
      <c r="AV90" s="1"/>
      <c r="AW90" s="1"/>
      <c r="AX90" s="1"/>
      <c r="AY90" s="1"/>
      <c r="AZ90" s="1"/>
      <c r="BA90" s="1"/>
      <c r="BB90" s="1"/>
      <c r="BC90" s="1"/>
      <c r="BD90" s="1"/>
      <c r="BE90" s="1"/>
      <c r="BF90" s="1"/>
      <c r="BG90" s="1"/>
      <c r="BH90" s="1"/>
      <c r="BI90" s="1"/>
      <c r="BJ90" s="1"/>
      <c r="BK90" s="1"/>
      <c r="BL90" s="1"/>
      <c r="BM90" s="1"/>
      <c r="BN90" s="1"/>
      <c r="BO90" s="1"/>
      <c r="BP90" s="1"/>
      <c r="BQ90" s="1"/>
      <c r="BR90" s="1">
        <f t="shared" si="17"/>
        <v>3</v>
      </c>
      <c r="BS90" s="1" t="str">
        <f t="shared" si="24"/>
        <v>Sin préstamo</v>
      </c>
      <c r="BT90" s="1" t="s">
        <v>104</v>
      </c>
      <c r="BU90" s="1" t="s">
        <v>109</v>
      </c>
      <c r="BV90" s="1" t="s">
        <v>106</v>
      </c>
      <c r="BW90" s="3" t="s">
        <v>101</v>
      </c>
      <c r="BX90" s="4" t="str">
        <f t="shared" ca="1" si="25"/>
        <v/>
      </c>
      <c r="BY90" s="5" t="str">
        <f t="shared" ca="1" si="26"/>
        <v/>
      </c>
      <c r="BZ90" s="2">
        <f t="shared" ca="1" si="27"/>
        <v>1571765</v>
      </c>
      <c r="CA90" s="2"/>
      <c r="CB90" s="2">
        <f t="shared" ca="1" si="28"/>
        <v>1571765</v>
      </c>
      <c r="CC90" s="2"/>
      <c r="CD90" s="2"/>
      <c r="CE90" s="2" t="str">
        <f t="shared" ca="1" si="29"/>
        <v/>
      </c>
      <c r="CF90" s="2" t="str">
        <f t="shared" ca="1" si="30"/>
        <v/>
      </c>
      <c r="CG90" s="6" t="str">
        <f t="shared" ca="1" si="31"/>
        <v/>
      </c>
      <c r="CH90" s="2" t="str">
        <f t="shared" ca="1" si="32"/>
        <v/>
      </c>
      <c r="CI90" s="2" t="s">
        <v>102</v>
      </c>
    </row>
    <row r="91" spans="1:87" x14ac:dyDescent="0.75">
      <c r="A91">
        <v>11198</v>
      </c>
      <c r="B91" t="s">
        <v>146</v>
      </c>
      <c r="C91" s="12">
        <v>0.4</v>
      </c>
      <c r="D91" t="s">
        <v>101</v>
      </c>
      <c r="E91" t="s">
        <v>100</v>
      </c>
      <c r="F91" s="12">
        <v>0.5</v>
      </c>
      <c r="G91" s="12" t="str">
        <f t="shared" si="18"/>
        <v>No</v>
      </c>
      <c r="H91" t="s">
        <v>116</v>
      </c>
      <c r="I91" s="7" t="s">
        <v>124</v>
      </c>
      <c r="J91" s="8">
        <v>43646</v>
      </c>
      <c r="K91">
        <f t="shared" ca="1" si="19"/>
        <v>7</v>
      </c>
      <c r="L91" t="str">
        <f t="shared" ca="1" si="20"/>
        <v>5-10 años</v>
      </c>
      <c r="M91" s="8">
        <v>43646</v>
      </c>
      <c r="N91">
        <f t="shared" ca="1" si="33"/>
        <v>7</v>
      </c>
      <c r="O91" t="str">
        <f t="shared" ca="1" si="21"/>
        <v>5-10 años</v>
      </c>
      <c r="P91" s="8">
        <v>23743</v>
      </c>
      <c r="Q91">
        <f t="shared" ca="1" si="22"/>
        <v>61</v>
      </c>
      <c r="R91" t="str">
        <f t="shared" ca="1" si="23"/>
        <v>55-64</v>
      </c>
      <c r="S91" t="s">
        <v>133</v>
      </c>
      <c r="T91">
        <v>1</v>
      </c>
      <c r="V91">
        <v>1</v>
      </c>
      <c r="X91">
        <v>1</v>
      </c>
      <c r="Z91">
        <v>1</v>
      </c>
      <c r="BR91">
        <f t="shared" si="17"/>
        <v>4</v>
      </c>
      <c r="BS91" t="str">
        <f t="shared" si="24"/>
        <v>Préstamo</v>
      </c>
      <c r="BT91" t="s">
        <v>104</v>
      </c>
      <c r="BU91" t="s">
        <v>105</v>
      </c>
      <c r="BV91" t="s">
        <v>106</v>
      </c>
      <c r="BW91" s="8" t="s">
        <v>101</v>
      </c>
      <c r="BX91" s="9">
        <f t="shared" ca="1" si="25"/>
        <v>3444891</v>
      </c>
      <c r="BY91" s="10" t="str">
        <f t="shared" ca="1" si="26"/>
        <v>750k-5 mil</v>
      </c>
      <c r="BZ91" s="7">
        <f t="shared" ca="1" si="27"/>
        <v>1641096</v>
      </c>
      <c r="CA91" s="7"/>
      <c r="CB91" s="7">
        <f t="shared" ca="1" si="28"/>
        <v>1641096</v>
      </c>
      <c r="CC91" s="7" t="s">
        <v>119</v>
      </c>
      <c r="CD91" s="7" t="s">
        <v>111</v>
      </c>
      <c r="CE91" s="7">
        <f t="shared" ca="1" si="29"/>
        <v>7</v>
      </c>
      <c r="CF91" s="7">
        <f t="shared" ca="1" si="30"/>
        <v>492127.28571428574</v>
      </c>
      <c r="CG91" s="11">
        <f t="shared" ca="1" si="31"/>
        <v>2.0991404524781001</v>
      </c>
      <c r="CH91" s="7" t="str">
        <f t="shared" ca="1" si="32"/>
        <v>1-5x</v>
      </c>
      <c r="CI91" s="7" t="s">
        <v>112</v>
      </c>
    </row>
    <row r="92" spans="1:87" x14ac:dyDescent="0.75">
      <c r="A92" s="1">
        <v>11199</v>
      </c>
      <c r="B92" s="1" t="s">
        <v>99</v>
      </c>
      <c r="C92" s="13">
        <v>0.15</v>
      </c>
      <c r="D92" s="1" t="s">
        <v>100</v>
      </c>
      <c r="E92" s="1" t="s">
        <v>101</v>
      </c>
      <c r="F92" s="13"/>
      <c r="G92" s="13" t="str">
        <f t="shared" si="18"/>
        <v>No</v>
      </c>
      <c r="H92" s="1" t="s">
        <v>102</v>
      </c>
      <c r="I92" s="2" t="s">
        <v>102</v>
      </c>
      <c r="J92" s="3">
        <v>43466</v>
      </c>
      <c r="K92" s="1">
        <f t="shared" ca="1" si="19"/>
        <v>7</v>
      </c>
      <c r="L92" s="1" t="str">
        <f t="shared" ca="1" si="20"/>
        <v>5-10 años</v>
      </c>
      <c r="M92" s="3">
        <v>43466</v>
      </c>
      <c r="N92" s="1">
        <f t="shared" ca="1" si="33"/>
        <v>7</v>
      </c>
      <c r="O92" s="1" t="str">
        <f t="shared" ca="1" si="21"/>
        <v>5-10 años</v>
      </c>
      <c r="P92" s="3">
        <v>36526</v>
      </c>
      <c r="Q92" s="1">
        <f t="shared" ca="1" si="22"/>
        <v>26</v>
      </c>
      <c r="R92" s="1" t="str">
        <f t="shared" ca="1" si="23"/>
        <v>25-34</v>
      </c>
      <c r="S92" s="1" t="s">
        <v>133</v>
      </c>
      <c r="T92" s="1"/>
      <c r="U92" s="1">
        <v>1</v>
      </c>
      <c r="V92" s="1">
        <v>1</v>
      </c>
      <c r="W92" s="1">
        <v>1</v>
      </c>
      <c r="X92" s="1">
        <v>1</v>
      </c>
      <c r="Y92" s="1">
        <v>1</v>
      </c>
      <c r="Z92" s="1">
        <v>1</v>
      </c>
      <c r="AA92" s="1"/>
      <c r="AB92" s="1"/>
      <c r="AC92" s="1"/>
      <c r="AD92" s="1"/>
      <c r="AE92" s="1"/>
      <c r="AF92" s="1"/>
      <c r="AG92" s="1"/>
      <c r="AH92" s="1"/>
      <c r="AI92" s="1"/>
      <c r="AJ92" s="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f t="shared" si="17"/>
        <v>6</v>
      </c>
      <c r="BS92" s="1" t="str">
        <f t="shared" si="24"/>
        <v>Sin préstamo</v>
      </c>
      <c r="BT92" s="1" t="s">
        <v>104</v>
      </c>
      <c r="BU92" s="1" t="s">
        <v>105</v>
      </c>
      <c r="BV92" s="1" t="s">
        <v>106</v>
      </c>
      <c r="BW92" s="3" t="s">
        <v>101</v>
      </c>
      <c r="BX92" s="4" t="str">
        <f t="shared" ca="1" si="25"/>
        <v/>
      </c>
      <c r="BY92" s="5" t="str">
        <f t="shared" ca="1" si="26"/>
        <v/>
      </c>
      <c r="BZ92" s="2">
        <f t="shared" ca="1" si="27"/>
        <v>358524</v>
      </c>
      <c r="CA92" s="2"/>
      <c r="CB92" s="2">
        <f t="shared" ca="1" si="28"/>
        <v>358524</v>
      </c>
      <c r="CC92" s="2"/>
      <c r="CD92" s="2"/>
      <c r="CE92" s="2" t="str">
        <f t="shared" ca="1" si="29"/>
        <v/>
      </c>
      <c r="CF92" s="2" t="str">
        <f t="shared" ca="1" si="30"/>
        <v/>
      </c>
      <c r="CG92" s="6" t="str">
        <f t="shared" ca="1" si="31"/>
        <v/>
      </c>
      <c r="CH92" s="2" t="str">
        <f t="shared" ca="1" si="32"/>
        <v/>
      </c>
      <c r="CI92" s="2" t="s">
        <v>102</v>
      </c>
    </row>
    <row r="93" spans="1:87" x14ac:dyDescent="0.75">
      <c r="A93">
        <v>11200</v>
      </c>
      <c r="B93" t="s">
        <v>99</v>
      </c>
      <c r="C93" s="12">
        <v>0.2</v>
      </c>
      <c r="D93" t="s">
        <v>101</v>
      </c>
      <c r="E93" t="s">
        <v>101</v>
      </c>
      <c r="G93" s="12" t="str">
        <f t="shared" si="18"/>
        <v>No</v>
      </c>
      <c r="H93" t="s">
        <v>102</v>
      </c>
      <c r="I93" s="7" t="s">
        <v>117</v>
      </c>
      <c r="J93" s="8">
        <v>43281</v>
      </c>
      <c r="K93">
        <f t="shared" ca="1" si="19"/>
        <v>8</v>
      </c>
      <c r="L93" t="str">
        <f t="shared" ca="1" si="20"/>
        <v>5-10 años</v>
      </c>
      <c r="M93" s="8">
        <v>43281</v>
      </c>
      <c r="N93">
        <f t="shared" ca="1" si="33"/>
        <v>8</v>
      </c>
      <c r="O93" t="str">
        <f t="shared" ca="1" si="21"/>
        <v>5-10 años</v>
      </c>
      <c r="P93" s="8">
        <v>34700</v>
      </c>
      <c r="Q93">
        <f t="shared" ca="1" si="22"/>
        <v>31</v>
      </c>
      <c r="R93" t="str">
        <f t="shared" ca="1" si="23"/>
        <v>25-34</v>
      </c>
      <c r="S93" t="s">
        <v>103</v>
      </c>
      <c r="V93">
        <v>1</v>
      </c>
      <c r="X93">
        <v>1</v>
      </c>
      <c r="Z93">
        <v>1</v>
      </c>
      <c r="BR93">
        <f t="shared" si="17"/>
        <v>3</v>
      </c>
      <c r="BS93" t="str">
        <f t="shared" si="24"/>
        <v>Sin préstamo</v>
      </c>
      <c r="BT93" t="s">
        <v>104</v>
      </c>
      <c r="BU93" t="s">
        <v>122</v>
      </c>
      <c r="BV93" t="s">
        <v>134</v>
      </c>
      <c r="BW93" s="8" t="s">
        <v>101</v>
      </c>
      <c r="BX93" s="9" t="str">
        <f t="shared" ca="1" si="25"/>
        <v/>
      </c>
      <c r="BY93" s="10" t="str">
        <f t="shared" ca="1" si="26"/>
        <v/>
      </c>
      <c r="BZ93" s="7">
        <f t="shared" ca="1" si="27"/>
        <v>1365459</v>
      </c>
      <c r="CA93" s="7"/>
      <c r="CB93" s="7">
        <f t="shared" ca="1" si="28"/>
        <v>1365459</v>
      </c>
      <c r="CC93" s="7"/>
      <c r="CD93" s="7"/>
      <c r="CE93" s="7" t="str">
        <f t="shared" ca="1" si="29"/>
        <v/>
      </c>
      <c r="CF93" s="7" t="str">
        <f t="shared" ca="1" si="30"/>
        <v/>
      </c>
      <c r="CG93" s="11" t="str">
        <f t="shared" ca="1" si="31"/>
        <v/>
      </c>
      <c r="CH93" s="7" t="str">
        <f t="shared" ca="1" si="32"/>
        <v/>
      </c>
      <c r="CI93" s="7" t="s">
        <v>102</v>
      </c>
    </row>
    <row r="94" spans="1:87" x14ac:dyDescent="0.75">
      <c r="A94" s="1">
        <v>11201</v>
      </c>
      <c r="B94" s="1" t="s">
        <v>99</v>
      </c>
      <c r="C94" s="13">
        <v>0.3</v>
      </c>
      <c r="D94" s="1" t="s">
        <v>100</v>
      </c>
      <c r="E94" s="1" t="s">
        <v>100</v>
      </c>
      <c r="F94" s="13">
        <v>0.15</v>
      </c>
      <c r="G94" s="13" t="str">
        <f t="shared" si="18"/>
        <v>No</v>
      </c>
      <c r="H94" s="1" t="s">
        <v>102</v>
      </c>
      <c r="I94" s="2" t="s">
        <v>117</v>
      </c>
      <c r="J94" s="3">
        <v>43101</v>
      </c>
      <c r="K94" s="1">
        <f t="shared" ca="1" si="19"/>
        <v>8</v>
      </c>
      <c r="L94" s="1" t="str">
        <f t="shared" ca="1" si="20"/>
        <v>5-10 años</v>
      </c>
      <c r="M94" s="3">
        <v>43101</v>
      </c>
      <c r="N94" s="1">
        <f t="shared" ca="1" si="33"/>
        <v>8</v>
      </c>
      <c r="O94" s="1" t="str">
        <f t="shared" ca="1" si="21"/>
        <v>5-10 años</v>
      </c>
      <c r="P94" s="3">
        <v>32874</v>
      </c>
      <c r="Q94" s="1">
        <f t="shared" ca="1" si="22"/>
        <v>36</v>
      </c>
      <c r="R94" s="1" t="str">
        <f t="shared" ca="1" si="23"/>
        <v>35-44</v>
      </c>
      <c r="S94" s="1" t="s">
        <v>103</v>
      </c>
      <c r="T94" s="1"/>
      <c r="U94" s="1">
        <v>1</v>
      </c>
      <c r="V94" s="1">
        <v>1</v>
      </c>
      <c r="W94" s="1">
        <v>1</v>
      </c>
      <c r="X94" s="1">
        <v>1</v>
      </c>
      <c r="Y94" s="1"/>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f t="shared" si="17"/>
        <v>4</v>
      </c>
      <c r="BS94" s="1" t="str">
        <f t="shared" si="24"/>
        <v>Sin préstamo</v>
      </c>
      <c r="BT94" s="1" t="s">
        <v>104</v>
      </c>
      <c r="BU94" s="1" t="s">
        <v>122</v>
      </c>
      <c r="BV94" s="1" t="s">
        <v>130</v>
      </c>
      <c r="BW94" s="3" t="s">
        <v>101</v>
      </c>
      <c r="BX94" s="4" t="str">
        <f t="shared" ca="1" si="25"/>
        <v/>
      </c>
      <c r="BY94" s="5" t="str">
        <f t="shared" ca="1" si="26"/>
        <v/>
      </c>
      <c r="BZ94" s="2">
        <f t="shared" ca="1" si="27"/>
        <v>1798026</v>
      </c>
      <c r="CA94" s="2"/>
      <c r="CB94" s="2">
        <f t="shared" ca="1" si="28"/>
        <v>1798026</v>
      </c>
      <c r="CC94" s="2"/>
      <c r="CD94" s="2"/>
      <c r="CE94" s="2" t="str">
        <f t="shared" ca="1" si="29"/>
        <v/>
      </c>
      <c r="CF94" s="2" t="str">
        <f t="shared" ca="1" si="30"/>
        <v/>
      </c>
      <c r="CG94" s="6" t="str">
        <f t="shared" ca="1" si="31"/>
        <v/>
      </c>
      <c r="CH94" s="2" t="str">
        <f t="shared" ca="1" si="32"/>
        <v/>
      </c>
      <c r="CI94" s="2" t="s">
        <v>102</v>
      </c>
    </row>
    <row r="95" spans="1:87" x14ac:dyDescent="0.75">
      <c r="A95">
        <v>11202</v>
      </c>
      <c r="B95" t="s">
        <v>120</v>
      </c>
      <c r="C95" s="12">
        <v>0.4</v>
      </c>
      <c r="D95" t="s">
        <v>101</v>
      </c>
      <c r="E95" t="s">
        <v>100</v>
      </c>
      <c r="F95" s="12">
        <v>0.3</v>
      </c>
      <c r="G95" s="12" t="str">
        <f t="shared" si="18"/>
        <v>No</v>
      </c>
      <c r="H95" t="s">
        <v>102</v>
      </c>
      <c r="I95" s="7" t="s">
        <v>117</v>
      </c>
      <c r="J95" s="8">
        <v>42916</v>
      </c>
      <c r="K95">
        <f t="shared" ca="1" si="19"/>
        <v>9</v>
      </c>
      <c r="L95" t="str">
        <f t="shared" ca="1" si="20"/>
        <v>5-10 años</v>
      </c>
      <c r="M95" s="8">
        <v>42916</v>
      </c>
      <c r="N95">
        <f t="shared" ca="1" si="33"/>
        <v>9</v>
      </c>
      <c r="O95" t="str">
        <f t="shared" ca="1" si="21"/>
        <v>5-10 años</v>
      </c>
      <c r="P95" s="8">
        <v>31048</v>
      </c>
      <c r="Q95">
        <f t="shared" ca="1" si="22"/>
        <v>41</v>
      </c>
      <c r="R95" t="str">
        <f t="shared" ca="1" si="23"/>
        <v>35-44</v>
      </c>
      <c r="S95" t="s">
        <v>103</v>
      </c>
      <c r="V95">
        <v>1</v>
      </c>
      <c r="X95">
        <v>1</v>
      </c>
      <c r="Z95">
        <v>1</v>
      </c>
      <c r="BR95">
        <f t="shared" si="17"/>
        <v>3</v>
      </c>
      <c r="BS95" t="str">
        <f t="shared" si="24"/>
        <v>Sin préstamo</v>
      </c>
      <c r="BT95" t="s">
        <v>104</v>
      </c>
      <c r="BU95" t="s">
        <v>122</v>
      </c>
      <c r="BV95" t="s">
        <v>123</v>
      </c>
      <c r="BW95" s="8" t="s">
        <v>101</v>
      </c>
      <c r="BX95" s="9" t="str">
        <f t="shared" ca="1" si="25"/>
        <v/>
      </c>
      <c r="BY95" s="10" t="str">
        <f t="shared" ca="1" si="26"/>
        <v/>
      </c>
      <c r="BZ95" s="7">
        <f t="shared" ca="1" si="27"/>
        <v>229777</v>
      </c>
      <c r="CA95" s="7"/>
      <c r="CB95" s="7">
        <f t="shared" ca="1" si="28"/>
        <v>229777</v>
      </c>
      <c r="CC95" s="7"/>
      <c r="CD95" s="7"/>
      <c r="CE95" s="7" t="str">
        <f t="shared" ca="1" si="29"/>
        <v/>
      </c>
      <c r="CF95" s="7" t="str">
        <f t="shared" ca="1" si="30"/>
        <v/>
      </c>
      <c r="CG95" s="11" t="str">
        <f t="shared" ca="1" si="31"/>
        <v/>
      </c>
      <c r="CH95" s="7" t="str">
        <f t="shared" ca="1" si="32"/>
        <v/>
      </c>
      <c r="CI95" s="7" t="s">
        <v>102</v>
      </c>
    </row>
    <row r="96" spans="1:87" x14ac:dyDescent="0.75">
      <c r="A96" s="1">
        <v>11203</v>
      </c>
      <c r="B96" s="1" t="s">
        <v>99</v>
      </c>
      <c r="C96" s="13">
        <v>0.5</v>
      </c>
      <c r="D96" s="1" t="s">
        <v>100</v>
      </c>
      <c r="E96" s="1" t="s">
        <v>101</v>
      </c>
      <c r="F96" s="13"/>
      <c r="G96" s="13" t="str">
        <f t="shared" si="18"/>
        <v>Si</v>
      </c>
      <c r="H96" s="1" t="s">
        <v>102</v>
      </c>
      <c r="I96" s="2" t="s">
        <v>102</v>
      </c>
      <c r="J96" s="3">
        <v>42736</v>
      </c>
      <c r="K96" s="1">
        <f t="shared" ca="1" si="19"/>
        <v>9</v>
      </c>
      <c r="L96" s="1" t="str">
        <f t="shared" ca="1" si="20"/>
        <v>5-10 años</v>
      </c>
      <c r="M96" s="3">
        <v>42736</v>
      </c>
      <c r="N96" s="1">
        <f t="shared" ca="1" si="33"/>
        <v>9</v>
      </c>
      <c r="O96" s="1" t="str">
        <f t="shared" ca="1" si="21"/>
        <v>5-10 años</v>
      </c>
      <c r="P96" s="3">
        <v>29221</v>
      </c>
      <c r="Q96" s="1">
        <f t="shared" ca="1" si="22"/>
        <v>46</v>
      </c>
      <c r="R96" s="1" t="str">
        <f t="shared" ca="1" si="23"/>
        <v>45-54</v>
      </c>
      <c r="S96" s="1" t="s">
        <v>114</v>
      </c>
      <c r="T96" s="1"/>
      <c r="U96" s="1">
        <v>1</v>
      </c>
      <c r="V96" s="1"/>
      <c r="W96" s="1">
        <v>1</v>
      </c>
      <c r="X96" s="1"/>
      <c r="Y96" s="1">
        <v>1</v>
      </c>
      <c r="Z96" s="1"/>
      <c r="AA96" s="1"/>
      <c r="AB96" s="1"/>
      <c r="AC96" s="1"/>
      <c r="AD96" s="1"/>
      <c r="AE96" s="1"/>
      <c r="AF96" s="1"/>
      <c r="AG96" s="1"/>
      <c r="AH96" s="1"/>
      <c r="AI96" s="1"/>
      <c r="AJ96" s="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f t="shared" si="17"/>
        <v>3</v>
      </c>
      <c r="BS96" s="1" t="str">
        <f t="shared" si="24"/>
        <v>Sin préstamo</v>
      </c>
      <c r="BT96" s="1" t="s">
        <v>104</v>
      </c>
      <c r="BU96" s="1" t="s">
        <v>105</v>
      </c>
      <c r="BV96" s="1" t="s">
        <v>106</v>
      </c>
      <c r="BW96" s="3" t="s">
        <v>101</v>
      </c>
      <c r="BX96" s="4" t="str">
        <f t="shared" ca="1" si="25"/>
        <v/>
      </c>
      <c r="BY96" s="5" t="str">
        <f t="shared" ca="1" si="26"/>
        <v/>
      </c>
      <c r="BZ96" s="2">
        <f t="shared" ca="1" si="27"/>
        <v>140923</v>
      </c>
      <c r="CA96" s="2"/>
      <c r="CB96" s="2">
        <f t="shared" ca="1" si="28"/>
        <v>140923</v>
      </c>
      <c r="CC96" s="2"/>
      <c r="CD96" s="2"/>
      <c r="CE96" s="2" t="str">
        <f t="shared" ca="1" si="29"/>
        <v/>
      </c>
      <c r="CF96" s="2" t="str">
        <f t="shared" ca="1" si="30"/>
        <v/>
      </c>
      <c r="CG96" s="6" t="str">
        <f t="shared" ca="1" si="31"/>
        <v/>
      </c>
      <c r="CH96" s="2" t="str">
        <f t="shared" ca="1" si="32"/>
        <v/>
      </c>
      <c r="CI96" s="2" t="s">
        <v>102</v>
      </c>
    </row>
    <row r="97" spans="1:87" x14ac:dyDescent="0.75">
      <c r="A97">
        <v>11204</v>
      </c>
      <c r="B97" t="s">
        <v>99</v>
      </c>
      <c r="C97" s="12">
        <v>0.6</v>
      </c>
      <c r="D97" t="s">
        <v>101</v>
      </c>
      <c r="E97" t="s">
        <v>101</v>
      </c>
      <c r="G97" s="12" t="str">
        <f t="shared" si="18"/>
        <v>Si</v>
      </c>
      <c r="H97" t="s">
        <v>102</v>
      </c>
      <c r="I97" s="7" t="s">
        <v>102</v>
      </c>
      <c r="J97" s="8">
        <v>42551</v>
      </c>
      <c r="K97">
        <f t="shared" ca="1" si="19"/>
        <v>10</v>
      </c>
      <c r="L97" t="str">
        <f t="shared" ca="1" si="20"/>
        <v>10-20 años</v>
      </c>
      <c r="M97" s="8">
        <v>42551</v>
      </c>
      <c r="N97">
        <f t="shared" ca="1" si="33"/>
        <v>10</v>
      </c>
      <c r="O97" t="str">
        <f t="shared" ca="1" si="21"/>
        <v>10-20 años</v>
      </c>
      <c r="P97" s="8">
        <v>27395</v>
      </c>
      <c r="Q97">
        <f t="shared" ca="1" si="22"/>
        <v>51</v>
      </c>
      <c r="R97" t="str">
        <f t="shared" ca="1" si="23"/>
        <v>45-54</v>
      </c>
      <c r="S97" t="s">
        <v>121</v>
      </c>
      <c r="V97">
        <v>1</v>
      </c>
      <c r="X97">
        <v>1</v>
      </c>
      <c r="Z97">
        <v>1</v>
      </c>
      <c r="BR97">
        <f t="shared" si="17"/>
        <v>3</v>
      </c>
      <c r="BS97" t="str">
        <f t="shared" si="24"/>
        <v>Sin préstamo</v>
      </c>
      <c r="BT97" t="s">
        <v>104</v>
      </c>
      <c r="BU97" t="s">
        <v>105</v>
      </c>
      <c r="BV97" t="s">
        <v>106</v>
      </c>
      <c r="BW97" s="8" t="s">
        <v>101</v>
      </c>
      <c r="BX97" s="9" t="str">
        <f t="shared" ca="1" si="25"/>
        <v/>
      </c>
      <c r="BY97" s="10" t="str">
        <f t="shared" ca="1" si="26"/>
        <v/>
      </c>
      <c r="BZ97" s="7">
        <f t="shared" ca="1" si="27"/>
        <v>1667344</v>
      </c>
      <c r="CA97" s="7"/>
      <c r="CB97" s="7">
        <f t="shared" ca="1" si="28"/>
        <v>1667344</v>
      </c>
      <c r="CC97" s="7"/>
      <c r="CD97" s="7"/>
      <c r="CE97" s="7" t="str">
        <f t="shared" ca="1" si="29"/>
        <v/>
      </c>
      <c r="CF97" s="7" t="str">
        <f t="shared" ca="1" si="30"/>
        <v/>
      </c>
      <c r="CG97" s="11" t="str">
        <f t="shared" ca="1" si="31"/>
        <v/>
      </c>
      <c r="CH97" s="7" t="str">
        <f t="shared" ca="1" si="32"/>
        <v/>
      </c>
      <c r="CI97" s="7" t="s">
        <v>102</v>
      </c>
    </row>
    <row r="98" spans="1:87" x14ac:dyDescent="0.75">
      <c r="A98" s="1">
        <v>11205</v>
      </c>
      <c r="B98" s="1" t="s">
        <v>99</v>
      </c>
      <c r="C98" s="13">
        <v>0.7</v>
      </c>
      <c r="D98" s="1" t="s">
        <v>100</v>
      </c>
      <c r="E98" s="1" t="s">
        <v>100</v>
      </c>
      <c r="F98" s="13">
        <v>0.4</v>
      </c>
      <c r="G98" s="13" t="str">
        <f t="shared" si="18"/>
        <v>Si</v>
      </c>
      <c r="H98" s="1" t="s">
        <v>102</v>
      </c>
      <c r="I98" s="2" t="s">
        <v>102</v>
      </c>
      <c r="J98" s="3">
        <v>42370</v>
      </c>
      <c r="K98" s="1">
        <f t="shared" ca="1" si="19"/>
        <v>10</v>
      </c>
      <c r="L98" s="1" t="str">
        <f t="shared" ca="1" si="20"/>
        <v>10-20 años</v>
      </c>
      <c r="M98" s="3">
        <v>42370</v>
      </c>
      <c r="N98" s="1">
        <f t="shared" ca="1" si="33"/>
        <v>10</v>
      </c>
      <c r="O98" s="1" t="str">
        <f t="shared" ca="1" si="21"/>
        <v>10-20 años</v>
      </c>
      <c r="P98" s="3">
        <v>25569</v>
      </c>
      <c r="Q98" s="1">
        <f t="shared" ca="1" si="22"/>
        <v>56</v>
      </c>
      <c r="R98" s="1" t="str">
        <f t="shared" ca="1" si="23"/>
        <v>55-64</v>
      </c>
      <c r="S98" s="1" t="s">
        <v>103</v>
      </c>
      <c r="T98" s="1"/>
      <c r="U98" s="1">
        <v>1</v>
      </c>
      <c r="V98" s="1">
        <v>1</v>
      </c>
      <c r="W98" s="1">
        <v>1</v>
      </c>
      <c r="X98" s="1">
        <v>1</v>
      </c>
      <c r="Y98" s="1">
        <v>1</v>
      </c>
      <c r="Z98" s="1">
        <v>1</v>
      </c>
      <c r="AA98" s="1"/>
      <c r="AB98" s="1"/>
      <c r="AC98" s="1"/>
      <c r="AD98" s="1"/>
      <c r="AE98" s="1"/>
      <c r="AF98" s="1"/>
      <c r="AG98" s="1"/>
      <c r="AH98" s="1"/>
      <c r="AI98" s="1"/>
      <c r="AJ98" s="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f t="shared" si="17"/>
        <v>6</v>
      </c>
      <c r="BS98" s="1" t="str">
        <f t="shared" si="24"/>
        <v>Sin préstamo</v>
      </c>
      <c r="BT98" s="1" t="s">
        <v>104</v>
      </c>
      <c r="BU98" s="1" t="s">
        <v>109</v>
      </c>
      <c r="BV98" s="1" t="s">
        <v>106</v>
      </c>
      <c r="BW98" s="3" t="s">
        <v>101</v>
      </c>
      <c r="BX98" s="4" t="str">
        <f t="shared" ca="1" si="25"/>
        <v/>
      </c>
      <c r="BY98" s="5" t="str">
        <f t="shared" ca="1" si="26"/>
        <v/>
      </c>
      <c r="BZ98" s="2">
        <f t="shared" ca="1" si="27"/>
        <v>338097</v>
      </c>
      <c r="CA98" s="2"/>
      <c r="CB98" s="2">
        <f t="shared" ca="1" si="28"/>
        <v>338097</v>
      </c>
      <c r="CC98" s="2"/>
      <c r="CD98" s="2"/>
      <c r="CE98" s="2" t="str">
        <f t="shared" ca="1" si="29"/>
        <v/>
      </c>
      <c r="CF98" s="2" t="str">
        <f t="shared" ca="1" si="30"/>
        <v/>
      </c>
      <c r="CG98" s="6" t="str">
        <f t="shared" ca="1" si="31"/>
        <v/>
      </c>
      <c r="CH98" s="2" t="str">
        <f t="shared" ca="1" si="32"/>
        <v/>
      </c>
      <c r="CI98" s="2" t="s">
        <v>102</v>
      </c>
    </row>
    <row r="99" spans="1:87" x14ac:dyDescent="0.75">
      <c r="A99">
        <v>11206</v>
      </c>
      <c r="B99" t="s">
        <v>99</v>
      </c>
      <c r="C99" s="12">
        <v>0.8</v>
      </c>
      <c r="D99" t="s">
        <v>101</v>
      </c>
      <c r="E99" t="s">
        <v>100</v>
      </c>
      <c r="F99" s="12">
        <v>0.75</v>
      </c>
      <c r="G99" s="12" t="str">
        <f t="shared" si="18"/>
        <v>Si</v>
      </c>
      <c r="H99" t="s">
        <v>102</v>
      </c>
      <c r="I99" s="7" t="s">
        <v>102</v>
      </c>
      <c r="J99" s="8">
        <v>42185</v>
      </c>
      <c r="K99">
        <f t="shared" ca="1" si="19"/>
        <v>11</v>
      </c>
      <c r="L99" t="str">
        <f t="shared" ca="1" si="20"/>
        <v>10-20 años</v>
      </c>
      <c r="M99" s="8">
        <v>42185</v>
      </c>
      <c r="N99">
        <f t="shared" ca="1" si="33"/>
        <v>11</v>
      </c>
      <c r="O99" t="str">
        <f t="shared" ca="1" si="21"/>
        <v>10-20 años</v>
      </c>
      <c r="P99" s="8">
        <v>23743</v>
      </c>
      <c r="Q99">
        <f t="shared" ca="1" si="22"/>
        <v>61</v>
      </c>
      <c r="R99" t="str">
        <f t="shared" ca="1" si="23"/>
        <v>55-64</v>
      </c>
      <c r="S99" t="s">
        <v>133</v>
      </c>
      <c r="V99">
        <v>1</v>
      </c>
      <c r="X99">
        <v>1</v>
      </c>
      <c r="Z99">
        <v>1</v>
      </c>
      <c r="BR99">
        <f t="shared" si="17"/>
        <v>3</v>
      </c>
      <c r="BS99" t="str">
        <f t="shared" si="24"/>
        <v>Sin préstamo</v>
      </c>
      <c r="BT99" t="s">
        <v>104</v>
      </c>
      <c r="BU99" t="s">
        <v>109</v>
      </c>
      <c r="BV99" t="s">
        <v>106</v>
      </c>
      <c r="BW99" s="8" t="s">
        <v>101</v>
      </c>
      <c r="BX99" s="9" t="str">
        <f t="shared" ca="1" si="25"/>
        <v/>
      </c>
      <c r="BY99" s="10" t="str">
        <f t="shared" ca="1" si="26"/>
        <v/>
      </c>
      <c r="BZ99" s="7">
        <f t="shared" ca="1" si="27"/>
        <v>484489</v>
      </c>
      <c r="CA99" s="7"/>
      <c r="CB99" s="7">
        <f t="shared" ca="1" si="28"/>
        <v>484489</v>
      </c>
      <c r="CC99" s="7"/>
      <c r="CD99" s="7"/>
      <c r="CE99" s="7" t="str">
        <f t="shared" ca="1" si="29"/>
        <v/>
      </c>
      <c r="CF99" s="7" t="str">
        <f t="shared" ca="1" si="30"/>
        <v/>
      </c>
      <c r="CG99" s="11" t="str">
        <f t="shared" ca="1" si="31"/>
        <v/>
      </c>
      <c r="CH99" s="7" t="str">
        <f t="shared" ca="1" si="32"/>
        <v/>
      </c>
      <c r="CI99" s="7" t="s">
        <v>102</v>
      </c>
    </row>
    <row r="100" spans="1:87" x14ac:dyDescent="0.75">
      <c r="A100" s="1">
        <v>11207</v>
      </c>
      <c r="B100" s="1" t="s">
        <v>143</v>
      </c>
      <c r="C100" s="13">
        <v>0.75</v>
      </c>
      <c r="D100" s="1" t="s">
        <v>100</v>
      </c>
      <c r="E100" s="1" t="s">
        <v>101</v>
      </c>
      <c r="F100" s="13"/>
      <c r="G100" s="13" t="str">
        <f t="shared" si="18"/>
        <v>Si</v>
      </c>
      <c r="H100" s="1" t="s">
        <v>102</v>
      </c>
      <c r="I100" s="2" t="s">
        <v>117</v>
      </c>
      <c r="J100" s="3">
        <v>42005</v>
      </c>
      <c r="K100" s="1">
        <f t="shared" ca="1" si="19"/>
        <v>11</v>
      </c>
      <c r="L100" s="1" t="str">
        <f t="shared" ca="1" si="20"/>
        <v>10-20 años</v>
      </c>
      <c r="M100" s="3">
        <v>42005</v>
      </c>
      <c r="N100" s="1">
        <f t="shared" ca="1" si="33"/>
        <v>11</v>
      </c>
      <c r="O100" s="1" t="str">
        <f t="shared" ca="1" si="21"/>
        <v>10-20 años</v>
      </c>
      <c r="P100" s="3">
        <v>36526</v>
      </c>
      <c r="Q100" s="1">
        <f t="shared" ca="1" si="22"/>
        <v>26</v>
      </c>
      <c r="R100" s="1" t="str">
        <f t="shared" ca="1" si="23"/>
        <v>25-34</v>
      </c>
      <c r="S100" s="1" t="s">
        <v>133</v>
      </c>
      <c r="T100" s="1"/>
      <c r="U100" s="1">
        <v>1</v>
      </c>
      <c r="V100" s="1">
        <v>1</v>
      </c>
      <c r="W100" s="1">
        <v>1</v>
      </c>
      <c r="X100" s="1">
        <v>1</v>
      </c>
      <c r="Y100" s="1"/>
      <c r="Z100" s="1"/>
      <c r="AA100" s="1"/>
      <c r="AB100" s="1"/>
      <c r="AC100" s="1"/>
      <c r="AD100" s="1"/>
      <c r="AE100" s="1"/>
      <c r="AF100" s="1"/>
      <c r="AG100" s="1"/>
      <c r="AH100" s="1"/>
      <c r="AI100" s="1"/>
      <c r="AJ100" s="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f t="shared" si="17"/>
        <v>4</v>
      </c>
      <c r="BS100" s="1" t="str">
        <f t="shared" si="24"/>
        <v>Sin préstamo</v>
      </c>
      <c r="BT100" s="1" t="s">
        <v>104</v>
      </c>
      <c r="BU100" s="1" t="s">
        <v>122</v>
      </c>
      <c r="BV100" s="1" t="s">
        <v>134</v>
      </c>
      <c r="BW100" s="3" t="s">
        <v>101</v>
      </c>
      <c r="BX100" s="4" t="str">
        <f t="shared" ca="1" si="25"/>
        <v/>
      </c>
      <c r="BY100" s="5" t="str">
        <f t="shared" ca="1" si="26"/>
        <v/>
      </c>
      <c r="BZ100" s="2">
        <f t="shared" ca="1" si="27"/>
        <v>1280986</v>
      </c>
      <c r="CA100" s="2"/>
      <c r="CB100" s="2">
        <f t="shared" ca="1" si="28"/>
        <v>1280986</v>
      </c>
      <c r="CC100" s="2"/>
      <c r="CD100" s="2"/>
      <c r="CE100" s="2" t="str">
        <f t="shared" ca="1" si="29"/>
        <v/>
      </c>
      <c r="CF100" s="2" t="str">
        <f t="shared" ca="1" si="30"/>
        <v/>
      </c>
      <c r="CG100" s="6" t="str">
        <f t="shared" ca="1" si="31"/>
        <v/>
      </c>
      <c r="CH100" s="2" t="str">
        <f t="shared" ca="1" si="32"/>
        <v/>
      </c>
      <c r="CI100" s="2" t="s">
        <v>102</v>
      </c>
    </row>
    <row r="101" spans="1:87" x14ac:dyDescent="0.75">
      <c r="A101">
        <v>11208</v>
      </c>
      <c r="B101" t="s">
        <v>99</v>
      </c>
      <c r="C101" s="12">
        <v>1</v>
      </c>
      <c r="D101" t="s">
        <v>101</v>
      </c>
      <c r="E101" t="s">
        <v>101</v>
      </c>
      <c r="G101" s="12" t="str">
        <f t="shared" si="18"/>
        <v>Si</v>
      </c>
      <c r="H101" t="s">
        <v>102</v>
      </c>
      <c r="I101" s="7" t="s">
        <v>102</v>
      </c>
      <c r="J101" s="8">
        <v>41640</v>
      </c>
      <c r="K101">
        <f t="shared" ca="1" si="19"/>
        <v>12</v>
      </c>
      <c r="L101" t="str">
        <f t="shared" ca="1" si="20"/>
        <v>10-20 años</v>
      </c>
      <c r="M101" s="8">
        <v>41640</v>
      </c>
      <c r="N101">
        <f t="shared" ca="1" si="33"/>
        <v>12</v>
      </c>
      <c r="O101" t="str">
        <f t="shared" ca="1" si="21"/>
        <v>10-20 años</v>
      </c>
      <c r="P101" s="8">
        <v>34700</v>
      </c>
      <c r="Q101">
        <f t="shared" ca="1" si="22"/>
        <v>31</v>
      </c>
      <c r="R101" t="str">
        <f t="shared" ca="1" si="23"/>
        <v>25-34</v>
      </c>
      <c r="S101" t="s">
        <v>133</v>
      </c>
      <c r="T101">
        <v>1</v>
      </c>
      <c r="V101">
        <v>1</v>
      </c>
      <c r="X101">
        <v>1</v>
      </c>
      <c r="Z101">
        <v>1</v>
      </c>
      <c r="BR101">
        <f t="shared" si="17"/>
        <v>4</v>
      </c>
      <c r="BS101" t="str">
        <f t="shared" si="24"/>
        <v>Préstamo</v>
      </c>
      <c r="BT101" t="s">
        <v>104</v>
      </c>
      <c r="BU101" t="s">
        <v>122</v>
      </c>
      <c r="BV101" t="s">
        <v>123</v>
      </c>
      <c r="BW101" s="8" t="s">
        <v>101</v>
      </c>
      <c r="BX101" s="9">
        <f t="shared" ca="1" si="25"/>
        <v>3612154</v>
      </c>
      <c r="BY101" s="10" t="str">
        <f t="shared" ca="1" si="26"/>
        <v>750k-5 mil</v>
      </c>
      <c r="BZ101" s="7">
        <f t="shared" ca="1" si="27"/>
        <v>1114616</v>
      </c>
      <c r="CA101" s="7"/>
      <c r="CB101" s="7">
        <f t="shared" ca="1" si="28"/>
        <v>1114616</v>
      </c>
      <c r="CC101" s="7" t="s">
        <v>110</v>
      </c>
      <c r="CD101" s="7" t="s">
        <v>111</v>
      </c>
      <c r="CE101" s="7">
        <f t="shared" ca="1" si="29"/>
        <v>3</v>
      </c>
      <c r="CF101" s="7">
        <f t="shared" ca="1" si="30"/>
        <v>1204051.3333333333</v>
      </c>
      <c r="CG101" s="11">
        <f t="shared" ca="1" si="31"/>
        <v>3.2407160851809054</v>
      </c>
      <c r="CH101" s="7" t="str">
        <f t="shared" ca="1" si="32"/>
        <v>1-5x</v>
      </c>
      <c r="CI101" s="7" t="s">
        <v>112</v>
      </c>
    </row>
    <row r="102" spans="1:87" x14ac:dyDescent="0.75">
      <c r="A102" s="1">
        <v>11209</v>
      </c>
      <c r="B102" s="1" t="s">
        <v>136</v>
      </c>
      <c r="C102" s="13">
        <v>0</v>
      </c>
      <c r="D102" s="1" t="s">
        <v>100</v>
      </c>
      <c r="E102" s="1" t="s">
        <v>100</v>
      </c>
      <c r="F102" s="13">
        <v>0.15</v>
      </c>
      <c r="G102" s="13" t="str">
        <f t="shared" si="18"/>
        <v>No</v>
      </c>
      <c r="H102" s="1" t="s">
        <v>102</v>
      </c>
      <c r="I102" s="2" t="s">
        <v>117</v>
      </c>
      <c r="J102" s="3">
        <v>41275</v>
      </c>
      <c r="K102" s="1">
        <f t="shared" ca="1" si="19"/>
        <v>13</v>
      </c>
      <c r="L102" s="1" t="str">
        <f t="shared" ca="1" si="20"/>
        <v>10-20 años</v>
      </c>
      <c r="M102" s="3">
        <v>41275</v>
      </c>
      <c r="N102" s="1">
        <f t="shared" ca="1" si="33"/>
        <v>13</v>
      </c>
      <c r="O102" s="1" t="str">
        <f t="shared" ca="1" si="21"/>
        <v>10-20 años</v>
      </c>
      <c r="P102" s="3">
        <v>32874</v>
      </c>
      <c r="Q102" s="1">
        <f t="shared" ca="1" si="22"/>
        <v>36</v>
      </c>
      <c r="R102" s="1" t="str">
        <f t="shared" ca="1" si="23"/>
        <v>35-44</v>
      </c>
      <c r="S102" s="1" t="s">
        <v>133</v>
      </c>
      <c r="T102" s="1"/>
      <c r="U102" s="1">
        <v>1</v>
      </c>
      <c r="V102" s="1"/>
      <c r="W102" s="1">
        <v>1</v>
      </c>
      <c r="X102" s="1"/>
      <c r="Y102" s="1">
        <v>1</v>
      </c>
      <c r="Z102" s="1"/>
      <c r="AA102" s="1"/>
      <c r="AB102" s="1"/>
      <c r="AC102" s="1"/>
      <c r="AD102" s="1"/>
      <c r="AE102" s="1"/>
      <c r="AF102" s="1"/>
      <c r="AG102" s="1"/>
      <c r="AH102" s="1"/>
      <c r="AI102" s="1"/>
      <c r="AJ102" s="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f t="shared" si="17"/>
        <v>3</v>
      </c>
      <c r="BS102" s="1" t="str">
        <f t="shared" si="24"/>
        <v>Sin préstamo</v>
      </c>
      <c r="BT102" s="1" t="s">
        <v>104</v>
      </c>
      <c r="BU102" s="1" t="s">
        <v>122</v>
      </c>
      <c r="BV102" s="1" t="s">
        <v>134</v>
      </c>
      <c r="BW102" s="3" t="s">
        <v>101</v>
      </c>
      <c r="BX102" s="4" t="str">
        <f t="shared" ca="1" si="25"/>
        <v/>
      </c>
      <c r="BY102" s="5" t="str">
        <f t="shared" ca="1" si="26"/>
        <v/>
      </c>
      <c r="BZ102" s="2">
        <f t="shared" ca="1" si="27"/>
        <v>664995</v>
      </c>
      <c r="CA102" s="2"/>
      <c r="CB102" s="2">
        <f t="shared" ca="1" si="28"/>
        <v>664995</v>
      </c>
      <c r="CC102" s="2"/>
      <c r="CD102" s="2"/>
      <c r="CE102" s="2" t="str">
        <f t="shared" ca="1" si="29"/>
        <v/>
      </c>
      <c r="CF102" s="2" t="str">
        <f t="shared" ca="1" si="30"/>
        <v/>
      </c>
      <c r="CG102" s="6" t="str">
        <f t="shared" ca="1" si="31"/>
        <v/>
      </c>
      <c r="CH102" s="2" t="str">
        <f t="shared" ca="1" si="32"/>
        <v/>
      </c>
      <c r="CI102" s="2" t="s">
        <v>102</v>
      </c>
    </row>
    <row r="103" spans="1:87" x14ac:dyDescent="0.75">
      <c r="A103">
        <v>11210</v>
      </c>
      <c r="B103" t="s">
        <v>142</v>
      </c>
      <c r="C103" s="12">
        <v>0.4</v>
      </c>
      <c r="D103" t="s">
        <v>101</v>
      </c>
      <c r="E103" t="s">
        <v>100</v>
      </c>
      <c r="F103" s="12">
        <v>0.5</v>
      </c>
      <c r="G103" s="12" t="str">
        <f t="shared" si="18"/>
        <v>No</v>
      </c>
      <c r="H103" t="s">
        <v>102</v>
      </c>
      <c r="I103" s="7" t="s">
        <v>102</v>
      </c>
      <c r="J103" s="8">
        <v>40909</v>
      </c>
      <c r="K103">
        <f t="shared" ca="1" si="19"/>
        <v>14</v>
      </c>
      <c r="L103" t="str">
        <f t="shared" ca="1" si="20"/>
        <v>10-20 años</v>
      </c>
      <c r="M103" s="8">
        <v>40909</v>
      </c>
      <c r="N103">
        <f t="shared" ca="1" si="33"/>
        <v>14</v>
      </c>
      <c r="O103" t="str">
        <f t="shared" ca="1" si="21"/>
        <v>10-20 años</v>
      </c>
      <c r="P103" s="8">
        <v>31048</v>
      </c>
      <c r="Q103">
        <f t="shared" ca="1" si="22"/>
        <v>41</v>
      </c>
      <c r="R103" t="str">
        <f t="shared" ca="1" si="23"/>
        <v>35-44</v>
      </c>
      <c r="S103" t="s">
        <v>103</v>
      </c>
      <c r="V103">
        <v>1</v>
      </c>
      <c r="X103">
        <v>1</v>
      </c>
      <c r="Z103">
        <v>1</v>
      </c>
      <c r="BR103">
        <f t="shared" si="17"/>
        <v>3</v>
      </c>
      <c r="BS103" t="str">
        <f t="shared" si="24"/>
        <v>Sin préstamo</v>
      </c>
      <c r="BT103" t="s">
        <v>104</v>
      </c>
      <c r="BU103" t="s">
        <v>105</v>
      </c>
      <c r="BV103" t="s">
        <v>106</v>
      </c>
      <c r="BW103" s="8" t="s">
        <v>101</v>
      </c>
      <c r="BX103" s="9" t="str">
        <f t="shared" ca="1" si="25"/>
        <v/>
      </c>
      <c r="BY103" s="10" t="str">
        <f t="shared" ca="1" si="26"/>
        <v/>
      </c>
      <c r="BZ103" s="7">
        <f t="shared" ca="1" si="27"/>
        <v>200858</v>
      </c>
      <c r="CA103" s="7"/>
      <c r="CB103" s="7">
        <f t="shared" ca="1" si="28"/>
        <v>200858</v>
      </c>
      <c r="CC103" s="7"/>
      <c r="CD103" s="7"/>
      <c r="CE103" s="7" t="str">
        <f t="shared" ca="1" si="29"/>
        <v/>
      </c>
      <c r="CF103" s="7" t="str">
        <f t="shared" ca="1" si="30"/>
        <v/>
      </c>
      <c r="CG103" s="11" t="str">
        <f t="shared" ca="1" si="31"/>
        <v/>
      </c>
      <c r="CH103" s="7" t="str">
        <f t="shared" ca="1" si="32"/>
        <v/>
      </c>
      <c r="CI103" s="7" t="s">
        <v>102</v>
      </c>
    </row>
    <row r="104" spans="1:87" x14ac:dyDescent="0.75">
      <c r="A104" s="1">
        <v>11211</v>
      </c>
      <c r="B104" s="1" t="s">
        <v>99</v>
      </c>
      <c r="C104" s="13">
        <v>0.15</v>
      </c>
      <c r="D104" s="1" t="s">
        <v>100</v>
      </c>
      <c r="E104" s="1" t="s">
        <v>101</v>
      </c>
      <c r="F104" s="13"/>
      <c r="G104" s="13" t="str">
        <f t="shared" si="18"/>
        <v>No</v>
      </c>
      <c r="H104" s="1" t="s">
        <v>102</v>
      </c>
      <c r="I104" s="2" t="s">
        <v>117</v>
      </c>
      <c r="J104" s="3">
        <v>40544</v>
      </c>
      <c r="K104" s="1">
        <f t="shared" ca="1" si="19"/>
        <v>15</v>
      </c>
      <c r="L104" s="1" t="str">
        <f t="shared" ca="1" si="20"/>
        <v>10-20 años</v>
      </c>
      <c r="M104" s="3">
        <v>40544</v>
      </c>
      <c r="N104" s="1">
        <f t="shared" ca="1" si="33"/>
        <v>15</v>
      </c>
      <c r="O104" s="1" t="str">
        <f t="shared" ca="1" si="21"/>
        <v>10-20 años</v>
      </c>
      <c r="P104" s="3">
        <v>29221</v>
      </c>
      <c r="Q104" s="1">
        <f t="shared" ca="1" si="22"/>
        <v>46</v>
      </c>
      <c r="R104" s="1" t="str">
        <f t="shared" ca="1" si="23"/>
        <v>45-54</v>
      </c>
      <c r="S104" s="1" t="s">
        <v>103</v>
      </c>
      <c r="T104" s="1"/>
      <c r="U104" s="1">
        <v>1</v>
      </c>
      <c r="V104" s="1">
        <v>1</v>
      </c>
      <c r="W104" s="1">
        <v>1</v>
      </c>
      <c r="X104" s="1">
        <v>1</v>
      </c>
      <c r="Y104" s="1">
        <v>1</v>
      </c>
      <c r="Z104" s="1">
        <v>1</v>
      </c>
      <c r="AA104" s="1"/>
      <c r="AB104" s="1"/>
      <c r="AC104" s="1"/>
      <c r="AD104" s="1"/>
      <c r="AE104" s="1"/>
      <c r="AF104" s="1"/>
      <c r="AG104" s="1"/>
      <c r="AH104" s="1"/>
      <c r="AI104" s="1"/>
      <c r="AJ104" s="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f t="shared" si="17"/>
        <v>6</v>
      </c>
      <c r="BS104" s="1" t="str">
        <f t="shared" si="24"/>
        <v>Sin préstamo</v>
      </c>
      <c r="BT104" s="1" t="s">
        <v>104</v>
      </c>
      <c r="BU104" s="1" t="s">
        <v>122</v>
      </c>
      <c r="BV104" s="1" t="s">
        <v>123</v>
      </c>
      <c r="BW104" s="3" t="s">
        <v>101</v>
      </c>
      <c r="BX104" s="4" t="str">
        <f t="shared" ca="1" si="25"/>
        <v/>
      </c>
      <c r="BY104" s="5" t="str">
        <f t="shared" ca="1" si="26"/>
        <v/>
      </c>
      <c r="BZ104" s="2">
        <f t="shared" ca="1" si="27"/>
        <v>621331</v>
      </c>
      <c r="CA104" s="2"/>
      <c r="CB104" s="2">
        <f t="shared" ca="1" si="28"/>
        <v>621331</v>
      </c>
      <c r="CC104" s="2"/>
      <c r="CD104" s="2"/>
      <c r="CE104" s="2" t="str">
        <f t="shared" ca="1" si="29"/>
        <v/>
      </c>
      <c r="CF104" s="2" t="str">
        <f t="shared" ca="1" si="30"/>
        <v/>
      </c>
      <c r="CG104" s="6" t="str">
        <f t="shared" ca="1" si="31"/>
        <v/>
      </c>
      <c r="CH104" s="2" t="str">
        <f t="shared" ca="1" si="32"/>
        <v/>
      </c>
      <c r="CI104" s="2" t="s">
        <v>102</v>
      </c>
    </row>
    <row r="105" spans="1:87" x14ac:dyDescent="0.75">
      <c r="A105">
        <v>11212</v>
      </c>
      <c r="B105" t="s">
        <v>99</v>
      </c>
      <c r="C105" s="12">
        <v>0.2</v>
      </c>
      <c r="D105" t="s">
        <v>101</v>
      </c>
      <c r="E105" t="s">
        <v>101</v>
      </c>
      <c r="G105" s="12" t="str">
        <f t="shared" si="18"/>
        <v>No</v>
      </c>
      <c r="H105" t="s">
        <v>102</v>
      </c>
      <c r="I105" s="7" t="s">
        <v>102</v>
      </c>
      <c r="J105" s="8">
        <v>40179</v>
      </c>
      <c r="K105">
        <f t="shared" ca="1" si="19"/>
        <v>16</v>
      </c>
      <c r="L105" t="str">
        <f t="shared" ca="1" si="20"/>
        <v>10-20 años</v>
      </c>
      <c r="M105" s="8">
        <v>40179</v>
      </c>
      <c r="N105">
        <f t="shared" ca="1" si="33"/>
        <v>16</v>
      </c>
      <c r="O105" t="str">
        <f t="shared" ca="1" si="21"/>
        <v>10-20 años</v>
      </c>
      <c r="P105" s="8">
        <v>27395</v>
      </c>
      <c r="Q105">
        <f t="shared" ca="1" si="22"/>
        <v>51</v>
      </c>
      <c r="R105" t="str">
        <f t="shared" ca="1" si="23"/>
        <v>45-54</v>
      </c>
      <c r="S105" t="s">
        <v>141</v>
      </c>
      <c r="V105">
        <v>1</v>
      </c>
      <c r="X105">
        <v>1</v>
      </c>
      <c r="Z105">
        <v>1</v>
      </c>
      <c r="BR105">
        <f t="shared" si="17"/>
        <v>3</v>
      </c>
      <c r="BS105" t="str">
        <f t="shared" si="24"/>
        <v>Sin préstamo</v>
      </c>
      <c r="BT105" t="s">
        <v>104</v>
      </c>
      <c r="BU105" t="s">
        <v>105</v>
      </c>
      <c r="BV105" t="s">
        <v>106</v>
      </c>
      <c r="BW105" s="8" t="s">
        <v>101</v>
      </c>
      <c r="BX105" s="9" t="str">
        <f t="shared" ca="1" si="25"/>
        <v/>
      </c>
      <c r="BY105" s="10" t="str">
        <f t="shared" ca="1" si="26"/>
        <v/>
      </c>
      <c r="BZ105" s="7">
        <f t="shared" ca="1" si="27"/>
        <v>514758</v>
      </c>
      <c r="CA105" s="7"/>
      <c r="CB105" s="7">
        <f t="shared" ca="1" si="28"/>
        <v>514758</v>
      </c>
      <c r="CC105" s="7"/>
      <c r="CD105" s="7"/>
      <c r="CE105" s="7" t="str">
        <f t="shared" ca="1" si="29"/>
        <v/>
      </c>
      <c r="CF105" s="7" t="str">
        <f t="shared" ca="1" si="30"/>
        <v/>
      </c>
      <c r="CG105" s="11" t="str">
        <f t="shared" ca="1" si="31"/>
        <v/>
      </c>
      <c r="CH105" s="7" t="str">
        <f t="shared" ca="1" si="32"/>
        <v/>
      </c>
      <c r="CI105" s="7" t="s">
        <v>102</v>
      </c>
    </row>
    <row r="106" spans="1:87" x14ac:dyDescent="0.75">
      <c r="A106" s="1">
        <v>11213</v>
      </c>
      <c r="B106" s="1" t="s">
        <v>99</v>
      </c>
      <c r="C106" s="13">
        <v>0.3</v>
      </c>
      <c r="D106" s="1" t="s">
        <v>100</v>
      </c>
      <c r="E106" s="1" t="s">
        <v>100</v>
      </c>
      <c r="F106" s="13">
        <v>0.15</v>
      </c>
      <c r="G106" s="13" t="str">
        <f t="shared" si="18"/>
        <v>No</v>
      </c>
      <c r="H106" s="1" t="s">
        <v>102</v>
      </c>
      <c r="I106" s="2" t="s">
        <v>117</v>
      </c>
      <c r="J106" s="3">
        <v>39814</v>
      </c>
      <c r="K106" s="1">
        <f t="shared" ca="1" si="19"/>
        <v>17</v>
      </c>
      <c r="L106" s="1" t="str">
        <f t="shared" ca="1" si="20"/>
        <v>10-20 años</v>
      </c>
      <c r="M106" s="3">
        <v>39814</v>
      </c>
      <c r="N106" s="1">
        <f t="shared" ca="1" si="33"/>
        <v>17</v>
      </c>
      <c r="O106" s="1" t="str">
        <f t="shared" ca="1" si="21"/>
        <v>10-20 años</v>
      </c>
      <c r="P106" s="3">
        <v>25569</v>
      </c>
      <c r="Q106" s="1">
        <f t="shared" ca="1" si="22"/>
        <v>56</v>
      </c>
      <c r="R106" s="1" t="str">
        <f t="shared" ca="1" si="23"/>
        <v>55-64</v>
      </c>
      <c r="S106" s="1" t="s">
        <v>133</v>
      </c>
      <c r="T106" s="1"/>
      <c r="U106" s="1">
        <v>1</v>
      </c>
      <c r="V106" s="1">
        <v>1</v>
      </c>
      <c r="W106" s="1">
        <v>1</v>
      </c>
      <c r="X106" s="1">
        <v>1</v>
      </c>
      <c r="Y106" s="1"/>
      <c r="Z106" s="1"/>
      <c r="AA106" s="1"/>
      <c r="AB106" s="1"/>
      <c r="AC106" s="1"/>
      <c r="AD106" s="1"/>
      <c r="AE106" s="1"/>
      <c r="AF106" s="1"/>
      <c r="AG106" s="1"/>
      <c r="AH106" s="1"/>
      <c r="AI106" s="1"/>
      <c r="AJ106" s="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f t="shared" si="17"/>
        <v>4</v>
      </c>
      <c r="BS106" s="1" t="str">
        <f t="shared" si="24"/>
        <v>Sin préstamo</v>
      </c>
      <c r="BT106" s="1" t="s">
        <v>104</v>
      </c>
      <c r="BU106" s="1" t="s">
        <v>109</v>
      </c>
      <c r="BV106" s="1" t="s">
        <v>134</v>
      </c>
      <c r="BW106" s="3" t="s">
        <v>101</v>
      </c>
      <c r="BX106" s="4" t="str">
        <f t="shared" ca="1" si="25"/>
        <v/>
      </c>
      <c r="BY106" s="5" t="str">
        <f t="shared" ca="1" si="26"/>
        <v/>
      </c>
      <c r="BZ106" s="2">
        <f t="shared" ca="1" si="27"/>
        <v>1605309</v>
      </c>
      <c r="CA106" s="2"/>
      <c r="CB106" s="2">
        <f t="shared" ca="1" si="28"/>
        <v>1605309</v>
      </c>
      <c r="CC106" s="2"/>
      <c r="CD106" s="2"/>
      <c r="CE106" s="2" t="str">
        <f t="shared" ca="1" si="29"/>
        <v/>
      </c>
      <c r="CF106" s="2" t="str">
        <f t="shared" ca="1" si="30"/>
        <v/>
      </c>
      <c r="CG106" s="6" t="str">
        <f t="shared" ca="1" si="31"/>
        <v/>
      </c>
      <c r="CH106" s="2" t="str">
        <f t="shared" ca="1" si="32"/>
        <v/>
      </c>
      <c r="CI106" s="2" t="s">
        <v>102</v>
      </c>
    </row>
    <row r="107" spans="1:87" x14ac:dyDescent="0.75">
      <c r="A107">
        <v>11214</v>
      </c>
      <c r="B107" t="s">
        <v>143</v>
      </c>
      <c r="C107" s="12">
        <v>0.4</v>
      </c>
      <c r="D107" t="s">
        <v>101</v>
      </c>
      <c r="E107" t="s">
        <v>100</v>
      </c>
      <c r="F107" s="12">
        <v>0.3</v>
      </c>
      <c r="G107" s="12" t="str">
        <f t="shared" si="18"/>
        <v>No</v>
      </c>
      <c r="H107" t="s">
        <v>102</v>
      </c>
      <c r="I107" s="7" t="s">
        <v>102</v>
      </c>
      <c r="J107" s="8">
        <v>39448</v>
      </c>
      <c r="K107">
        <f t="shared" ca="1" si="19"/>
        <v>18</v>
      </c>
      <c r="L107" t="str">
        <f t="shared" ca="1" si="20"/>
        <v>10-20 años</v>
      </c>
      <c r="M107" s="8">
        <v>39448</v>
      </c>
      <c r="N107">
        <f t="shared" ca="1" si="33"/>
        <v>18</v>
      </c>
      <c r="O107" t="str">
        <f t="shared" ca="1" si="21"/>
        <v>10-20 años</v>
      </c>
      <c r="P107" s="8">
        <v>23743</v>
      </c>
      <c r="Q107">
        <f t="shared" ca="1" si="22"/>
        <v>61</v>
      </c>
      <c r="R107" t="str">
        <f t="shared" ca="1" si="23"/>
        <v>55-64</v>
      </c>
      <c r="S107" t="s">
        <v>118</v>
      </c>
      <c r="V107">
        <v>1</v>
      </c>
      <c r="X107">
        <v>1</v>
      </c>
      <c r="Z107">
        <v>1</v>
      </c>
      <c r="BR107">
        <f t="shared" si="17"/>
        <v>3</v>
      </c>
      <c r="BS107" t="str">
        <f t="shared" si="24"/>
        <v>Sin préstamo</v>
      </c>
      <c r="BT107" t="s">
        <v>104</v>
      </c>
      <c r="BU107" t="s">
        <v>109</v>
      </c>
      <c r="BV107" t="s">
        <v>106</v>
      </c>
      <c r="BW107" s="8" t="s">
        <v>101</v>
      </c>
      <c r="BX107" s="9" t="str">
        <f t="shared" ca="1" si="25"/>
        <v/>
      </c>
      <c r="BY107" s="10" t="str">
        <f t="shared" ca="1" si="26"/>
        <v/>
      </c>
      <c r="BZ107" s="7">
        <f t="shared" ca="1" si="27"/>
        <v>405072</v>
      </c>
      <c r="CA107" s="7"/>
      <c r="CB107" s="7">
        <f t="shared" ca="1" si="28"/>
        <v>405072</v>
      </c>
      <c r="CC107" s="7"/>
      <c r="CD107" s="7"/>
      <c r="CE107" s="7" t="str">
        <f t="shared" ca="1" si="29"/>
        <v/>
      </c>
      <c r="CF107" s="7" t="str">
        <f t="shared" ca="1" si="30"/>
        <v/>
      </c>
      <c r="CG107" s="11" t="str">
        <f t="shared" ca="1" si="31"/>
        <v/>
      </c>
      <c r="CH107" s="7" t="str">
        <f t="shared" ca="1" si="32"/>
        <v/>
      </c>
      <c r="CI107" s="7" t="s">
        <v>102</v>
      </c>
    </row>
    <row r="108" spans="1:87" x14ac:dyDescent="0.75">
      <c r="A108" s="1">
        <v>11215</v>
      </c>
      <c r="B108" s="1" t="s">
        <v>99</v>
      </c>
      <c r="C108" s="13">
        <v>0.5</v>
      </c>
      <c r="D108" s="1" t="s">
        <v>100</v>
      </c>
      <c r="E108" s="1" t="s">
        <v>101</v>
      </c>
      <c r="F108" s="13"/>
      <c r="G108" s="13" t="str">
        <f t="shared" si="18"/>
        <v>Si</v>
      </c>
      <c r="H108" s="1" t="s">
        <v>102</v>
      </c>
      <c r="I108" s="2" t="s">
        <v>117</v>
      </c>
      <c r="J108" s="3">
        <v>39083</v>
      </c>
      <c r="K108" s="1">
        <f t="shared" ca="1" si="19"/>
        <v>19</v>
      </c>
      <c r="L108" s="1" t="str">
        <f t="shared" ca="1" si="20"/>
        <v>10-20 años</v>
      </c>
      <c r="M108" s="3">
        <v>39083</v>
      </c>
      <c r="N108" s="1">
        <f t="shared" ca="1" si="33"/>
        <v>19</v>
      </c>
      <c r="O108" s="1" t="str">
        <f t="shared" ca="1" si="21"/>
        <v>10-20 años</v>
      </c>
      <c r="P108" s="3">
        <v>36526</v>
      </c>
      <c r="Q108" s="1">
        <f t="shared" ca="1" si="22"/>
        <v>26</v>
      </c>
      <c r="R108" s="1" t="str">
        <f t="shared" ca="1" si="23"/>
        <v>25-34</v>
      </c>
      <c r="S108" s="1" t="s">
        <v>114</v>
      </c>
      <c r="T108" s="1"/>
      <c r="U108" s="1">
        <v>1</v>
      </c>
      <c r="V108" s="1"/>
      <c r="W108" s="1">
        <v>1</v>
      </c>
      <c r="X108" s="1"/>
      <c r="Y108" s="1">
        <v>1</v>
      </c>
      <c r="Z108" s="1"/>
      <c r="AA108" s="1"/>
      <c r="AB108" s="1"/>
      <c r="AC108" s="1"/>
      <c r="AD108" s="1"/>
      <c r="AE108" s="1"/>
      <c r="AF108" s="1"/>
      <c r="AG108" s="1"/>
      <c r="AH108" s="1"/>
      <c r="AI108" s="1"/>
      <c r="AJ108" s="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f t="shared" si="17"/>
        <v>3</v>
      </c>
      <c r="BS108" s="1" t="str">
        <f t="shared" si="24"/>
        <v>Sin préstamo</v>
      </c>
      <c r="BT108" s="1" t="s">
        <v>104</v>
      </c>
      <c r="BU108" s="1" t="s">
        <v>122</v>
      </c>
      <c r="BV108" s="1" t="s">
        <v>123</v>
      </c>
      <c r="BW108" s="3" t="s">
        <v>101</v>
      </c>
      <c r="BX108" s="4" t="str">
        <f t="shared" ca="1" si="25"/>
        <v/>
      </c>
      <c r="BY108" s="5" t="str">
        <f t="shared" ca="1" si="26"/>
        <v/>
      </c>
      <c r="BZ108" s="2">
        <f t="shared" ca="1" si="27"/>
        <v>842638</v>
      </c>
      <c r="CA108" s="2"/>
      <c r="CB108" s="2">
        <f t="shared" ca="1" si="28"/>
        <v>842638</v>
      </c>
      <c r="CC108" s="2"/>
      <c r="CD108" s="2"/>
      <c r="CE108" s="2" t="str">
        <f t="shared" ca="1" si="29"/>
        <v/>
      </c>
      <c r="CF108" s="2" t="str">
        <f t="shared" ca="1" si="30"/>
        <v/>
      </c>
      <c r="CG108" s="6" t="str">
        <f t="shared" ca="1" si="31"/>
        <v/>
      </c>
      <c r="CH108" s="2" t="str">
        <f t="shared" ca="1" si="32"/>
        <v/>
      </c>
      <c r="CI108" s="2" t="s">
        <v>102</v>
      </c>
    </row>
    <row r="109" spans="1:87" x14ac:dyDescent="0.75">
      <c r="A109">
        <v>11216</v>
      </c>
      <c r="B109" t="s">
        <v>99</v>
      </c>
      <c r="C109" s="12">
        <v>0.6</v>
      </c>
      <c r="D109" t="s">
        <v>101</v>
      </c>
      <c r="E109" t="s">
        <v>101</v>
      </c>
      <c r="G109" s="12" t="str">
        <f t="shared" si="18"/>
        <v>Si</v>
      </c>
      <c r="H109" t="s">
        <v>102</v>
      </c>
      <c r="I109" s="7" t="s">
        <v>117</v>
      </c>
      <c r="J109" s="8">
        <v>38718</v>
      </c>
      <c r="K109">
        <f t="shared" ca="1" si="19"/>
        <v>20</v>
      </c>
      <c r="L109" t="str">
        <f t="shared" ca="1" si="20"/>
        <v>&gt;20 años</v>
      </c>
      <c r="M109" s="8">
        <v>38718</v>
      </c>
      <c r="N109">
        <f t="shared" ca="1" si="33"/>
        <v>20</v>
      </c>
      <c r="O109" t="str">
        <f t="shared" ca="1" si="21"/>
        <v>&gt;20 años</v>
      </c>
      <c r="P109" s="8">
        <v>34700</v>
      </c>
      <c r="Q109">
        <f t="shared" ca="1" si="22"/>
        <v>31</v>
      </c>
      <c r="R109" t="str">
        <f t="shared" ca="1" si="23"/>
        <v>25-34</v>
      </c>
      <c r="S109" t="s">
        <v>121</v>
      </c>
      <c r="V109">
        <v>1</v>
      </c>
      <c r="X109">
        <v>1</v>
      </c>
      <c r="Z109">
        <v>1</v>
      </c>
      <c r="BR109">
        <f t="shared" si="17"/>
        <v>3</v>
      </c>
      <c r="BS109" t="str">
        <f t="shared" si="24"/>
        <v>Sin préstamo</v>
      </c>
      <c r="BT109" t="s">
        <v>104</v>
      </c>
      <c r="BU109" t="s">
        <v>122</v>
      </c>
      <c r="BV109" t="s">
        <v>123</v>
      </c>
      <c r="BW109" s="8" t="s">
        <v>101</v>
      </c>
      <c r="BX109" s="9" t="str">
        <f t="shared" ca="1" si="25"/>
        <v/>
      </c>
      <c r="BY109" s="10" t="str">
        <f t="shared" ca="1" si="26"/>
        <v/>
      </c>
      <c r="BZ109" s="7">
        <f t="shared" ca="1" si="27"/>
        <v>20654</v>
      </c>
      <c r="CA109" s="7"/>
      <c r="CB109" s="7">
        <f t="shared" ca="1" si="28"/>
        <v>20654</v>
      </c>
      <c r="CC109" s="7"/>
      <c r="CD109" s="7"/>
      <c r="CE109" s="7" t="str">
        <f t="shared" ca="1" si="29"/>
        <v/>
      </c>
      <c r="CF109" s="7" t="str">
        <f t="shared" ca="1" si="30"/>
        <v/>
      </c>
      <c r="CG109" s="11" t="str">
        <f t="shared" ca="1" si="31"/>
        <v/>
      </c>
      <c r="CH109" s="7" t="str">
        <f t="shared" ca="1" si="32"/>
        <v/>
      </c>
      <c r="CI109" s="7" t="s">
        <v>102</v>
      </c>
    </row>
    <row r="110" spans="1:87" x14ac:dyDescent="0.75">
      <c r="A110" s="1">
        <v>11217</v>
      </c>
      <c r="B110" s="1" t="s">
        <v>99</v>
      </c>
      <c r="C110" s="13">
        <v>0.7</v>
      </c>
      <c r="D110" s="1" t="s">
        <v>100</v>
      </c>
      <c r="E110" s="1" t="s">
        <v>100</v>
      </c>
      <c r="F110" s="13">
        <v>0.4</v>
      </c>
      <c r="G110" s="13" t="str">
        <f t="shared" si="18"/>
        <v>Si</v>
      </c>
      <c r="H110" s="1" t="s">
        <v>107</v>
      </c>
      <c r="I110" s="2" t="s">
        <v>124</v>
      </c>
      <c r="J110" s="3">
        <v>38353</v>
      </c>
      <c r="K110" s="1">
        <f t="shared" ca="1" si="19"/>
        <v>21</v>
      </c>
      <c r="L110" s="1" t="str">
        <f t="shared" ca="1" si="20"/>
        <v>&gt;20 años</v>
      </c>
      <c r="M110" s="3">
        <v>38353</v>
      </c>
      <c r="N110" s="1">
        <f t="shared" ca="1" si="33"/>
        <v>21</v>
      </c>
      <c r="O110" s="1" t="str">
        <f t="shared" ca="1" si="21"/>
        <v>&gt;20 años</v>
      </c>
      <c r="P110" s="3">
        <v>32874</v>
      </c>
      <c r="Q110" s="1">
        <f t="shared" ca="1" si="22"/>
        <v>36</v>
      </c>
      <c r="R110" s="1" t="str">
        <f t="shared" ca="1" si="23"/>
        <v>35-44</v>
      </c>
      <c r="S110" s="1" t="s">
        <v>133</v>
      </c>
      <c r="T110" s="1">
        <v>1</v>
      </c>
      <c r="U110" s="1">
        <v>1</v>
      </c>
      <c r="V110" s="1">
        <v>1</v>
      </c>
      <c r="W110" s="1">
        <v>1</v>
      </c>
      <c r="X110" s="1">
        <v>1</v>
      </c>
      <c r="Y110" s="1">
        <v>1</v>
      </c>
      <c r="Z110" s="1">
        <v>1</v>
      </c>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f t="shared" si="17"/>
        <v>7</v>
      </c>
      <c r="BS110" s="1" t="str">
        <f t="shared" si="24"/>
        <v>Préstamo</v>
      </c>
      <c r="BT110" s="1" t="s">
        <v>104</v>
      </c>
      <c r="BU110" s="1" t="s">
        <v>105</v>
      </c>
      <c r="BV110" s="1" t="s">
        <v>106</v>
      </c>
      <c r="BW110" s="3" t="s">
        <v>101</v>
      </c>
      <c r="BX110" s="4">
        <f t="shared" ca="1" si="25"/>
        <v>4347917</v>
      </c>
      <c r="BY110" s="5" t="str">
        <f t="shared" ca="1" si="26"/>
        <v>750k-5 mil</v>
      </c>
      <c r="BZ110" s="2">
        <f t="shared" ca="1" si="27"/>
        <v>665212</v>
      </c>
      <c r="CA110" s="2"/>
      <c r="CB110" s="2">
        <f t="shared" ca="1" si="28"/>
        <v>665212</v>
      </c>
      <c r="CC110" s="2" t="s">
        <v>119</v>
      </c>
      <c r="CD110" s="2" t="s">
        <v>125</v>
      </c>
      <c r="CE110" s="2">
        <f t="shared" ca="1" si="29"/>
        <v>5</v>
      </c>
      <c r="CF110" s="2">
        <f t="shared" ca="1" si="30"/>
        <v>869583.4</v>
      </c>
      <c r="CG110" s="6">
        <f t="shared" ca="1" si="31"/>
        <v>6.5361373517014121</v>
      </c>
      <c r="CH110" s="2" t="str">
        <f t="shared" ca="1" si="32"/>
        <v>5-10x</v>
      </c>
      <c r="CI110" s="2" t="s">
        <v>112</v>
      </c>
    </row>
    <row r="111" spans="1:87" x14ac:dyDescent="0.75">
      <c r="A111">
        <v>11218</v>
      </c>
      <c r="B111" t="s">
        <v>136</v>
      </c>
      <c r="C111" s="12">
        <v>0.8</v>
      </c>
      <c r="D111" t="s">
        <v>101</v>
      </c>
      <c r="E111" t="s">
        <v>100</v>
      </c>
      <c r="F111" s="12">
        <v>0.75</v>
      </c>
      <c r="G111" s="12" t="str">
        <f t="shared" si="18"/>
        <v>Si</v>
      </c>
      <c r="H111" t="s">
        <v>102</v>
      </c>
      <c r="I111" s="7" t="s">
        <v>102</v>
      </c>
      <c r="J111" s="8">
        <v>37987</v>
      </c>
      <c r="K111">
        <f t="shared" ca="1" si="19"/>
        <v>22</v>
      </c>
      <c r="L111" t="str">
        <f t="shared" ca="1" si="20"/>
        <v>&gt;20 años</v>
      </c>
      <c r="M111" s="8">
        <v>37987</v>
      </c>
      <c r="N111">
        <f t="shared" ca="1" si="33"/>
        <v>22</v>
      </c>
      <c r="O111" t="str">
        <f t="shared" ca="1" si="21"/>
        <v>&gt;20 años</v>
      </c>
      <c r="P111" s="8">
        <v>31048</v>
      </c>
      <c r="Q111">
        <f t="shared" ca="1" si="22"/>
        <v>41</v>
      </c>
      <c r="R111" t="str">
        <f t="shared" ca="1" si="23"/>
        <v>35-44</v>
      </c>
      <c r="S111" t="s">
        <v>126</v>
      </c>
      <c r="V111">
        <v>1</v>
      </c>
      <c r="X111">
        <v>1</v>
      </c>
      <c r="Z111">
        <v>1</v>
      </c>
      <c r="BR111">
        <f t="shared" si="17"/>
        <v>3</v>
      </c>
      <c r="BS111" t="str">
        <f t="shared" si="24"/>
        <v>Sin préstamo</v>
      </c>
      <c r="BT111" t="s">
        <v>104</v>
      </c>
      <c r="BU111" t="s">
        <v>122</v>
      </c>
      <c r="BV111" t="s">
        <v>134</v>
      </c>
      <c r="BW111" s="8" t="s">
        <v>101</v>
      </c>
      <c r="BX111" s="9" t="str">
        <f t="shared" ca="1" si="25"/>
        <v/>
      </c>
      <c r="BY111" s="10" t="str">
        <f t="shared" ca="1" si="26"/>
        <v/>
      </c>
      <c r="BZ111" s="7">
        <f t="shared" ca="1" si="27"/>
        <v>1954356</v>
      </c>
      <c r="CA111" s="7"/>
      <c r="CB111" s="7">
        <f t="shared" ca="1" si="28"/>
        <v>1954356</v>
      </c>
      <c r="CC111" s="7"/>
      <c r="CD111" s="7"/>
      <c r="CE111" s="7" t="str">
        <f t="shared" ca="1" si="29"/>
        <v/>
      </c>
      <c r="CF111" s="7" t="str">
        <f t="shared" ca="1" si="30"/>
        <v/>
      </c>
      <c r="CG111" s="11" t="str">
        <f t="shared" ca="1" si="31"/>
        <v/>
      </c>
      <c r="CH111" s="7" t="str">
        <f t="shared" ca="1" si="32"/>
        <v/>
      </c>
      <c r="CI111" s="7" t="s">
        <v>102</v>
      </c>
    </row>
    <row r="112" spans="1:87" x14ac:dyDescent="0.75">
      <c r="A112" s="1">
        <v>11219</v>
      </c>
      <c r="B112" s="1" t="s">
        <v>136</v>
      </c>
      <c r="C112" s="13">
        <v>0.75</v>
      </c>
      <c r="D112" s="1" t="s">
        <v>100</v>
      </c>
      <c r="E112" s="1" t="s">
        <v>101</v>
      </c>
      <c r="F112" s="13"/>
      <c r="G112" s="13" t="str">
        <f t="shared" si="18"/>
        <v>Si</v>
      </c>
      <c r="H112" s="1" t="s">
        <v>102</v>
      </c>
      <c r="I112" s="2" t="s">
        <v>117</v>
      </c>
      <c r="J112" s="3">
        <v>37622</v>
      </c>
      <c r="K112" s="1">
        <f t="shared" ca="1" si="19"/>
        <v>23</v>
      </c>
      <c r="L112" s="1" t="str">
        <f t="shared" ca="1" si="20"/>
        <v>&gt;20 años</v>
      </c>
      <c r="M112" s="3">
        <v>37622</v>
      </c>
      <c r="N112" s="1">
        <f t="shared" ca="1" si="33"/>
        <v>23</v>
      </c>
      <c r="O112" s="1" t="str">
        <f t="shared" ca="1" si="21"/>
        <v>&gt;20 años</v>
      </c>
      <c r="P112" s="3">
        <v>29221</v>
      </c>
      <c r="Q112" s="1">
        <f t="shared" ca="1" si="22"/>
        <v>46</v>
      </c>
      <c r="R112" s="1" t="str">
        <f t="shared" ca="1" si="23"/>
        <v>45-54</v>
      </c>
      <c r="S112" s="1" t="s">
        <v>103</v>
      </c>
      <c r="T112" s="1"/>
      <c r="U112" s="1">
        <v>1</v>
      </c>
      <c r="V112" s="1">
        <v>1</v>
      </c>
      <c r="W112" s="1">
        <v>1</v>
      </c>
      <c r="X112" s="1">
        <v>1</v>
      </c>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f t="shared" si="17"/>
        <v>4</v>
      </c>
      <c r="BS112" s="1" t="str">
        <f t="shared" si="24"/>
        <v>Sin préstamo</v>
      </c>
      <c r="BT112" s="1" t="s">
        <v>104</v>
      </c>
      <c r="BU112" s="1" t="s">
        <v>122</v>
      </c>
      <c r="BV112" s="1" t="s">
        <v>134</v>
      </c>
      <c r="BW112" s="3" t="s">
        <v>101</v>
      </c>
      <c r="BX112" s="4" t="str">
        <f t="shared" ca="1" si="25"/>
        <v/>
      </c>
      <c r="BY112" s="5" t="str">
        <f t="shared" ca="1" si="26"/>
        <v/>
      </c>
      <c r="BZ112" s="2">
        <f t="shared" ca="1" si="27"/>
        <v>925672</v>
      </c>
      <c r="CA112" s="2"/>
      <c r="CB112" s="2">
        <f t="shared" ca="1" si="28"/>
        <v>925672</v>
      </c>
      <c r="CC112" s="2"/>
      <c r="CD112" s="2"/>
      <c r="CE112" s="2" t="str">
        <f t="shared" ca="1" si="29"/>
        <v/>
      </c>
      <c r="CF112" s="2" t="str">
        <f t="shared" ca="1" si="30"/>
        <v/>
      </c>
      <c r="CG112" s="6" t="str">
        <f t="shared" ca="1" si="31"/>
        <v/>
      </c>
      <c r="CH112" s="2" t="str">
        <f t="shared" ca="1" si="32"/>
        <v/>
      </c>
      <c r="CI112" s="2" t="s">
        <v>102</v>
      </c>
    </row>
    <row r="113" spans="1:87" x14ac:dyDescent="0.75">
      <c r="A113">
        <v>11220</v>
      </c>
      <c r="B113" t="s">
        <v>99</v>
      </c>
      <c r="C113" s="12">
        <v>1</v>
      </c>
      <c r="D113" t="s">
        <v>101</v>
      </c>
      <c r="E113" t="s">
        <v>101</v>
      </c>
      <c r="G113" s="12" t="str">
        <f t="shared" si="18"/>
        <v>Si</v>
      </c>
      <c r="H113" t="s">
        <v>102</v>
      </c>
      <c r="I113" s="7" t="s">
        <v>117</v>
      </c>
      <c r="J113" s="8">
        <v>37257</v>
      </c>
      <c r="K113">
        <f t="shared" ca="1" si="19"/>
        <v>24</v>
      </c>
      <c r="L113" t="str">
        <f t="shared" ca="1" si="20"/>
        <v>&gt;20 años</v>
      </c>
      <c r="M113" s="8">
        <v>37257</v>
      </c>
      <c r="N113">
        <f t="shared" ca="1" si="33"/>
        <v>24</v>
      </c>
      <c r="O113" t="str">
        <f t="shared" ca="1" si="21"/>
        <v>&gt;20 años</v>
      </c>
      <c r="P113" s="8">
        <v>27395</v>
      </c>
      <c r="Q113">
        <f t="shared" ca="1" si="22"/>
        <v>51</v>
      </c>
      <c r="R113" t="str">
        <f t="shared" ca="1" si="23"/>
        <v>45-54</v>
      </c>
      <c r="S113" t="s">
        <v>103</v>
      </c>
      <c r="V113">
        <v>1</v>
      </c>
      <c r="X113">
        <v>1</v>
      </c>
      <c r="Z113">
        <v>1</v>
      </c>
      <c r="BR113">
        <f t="shared" si="17"/>
        <v>3</v>
      </c>
      <c r="BS113" t="str">
        <f t="shared" si="24"/>
        <v>Sin préstamo</v>
      </c>
      <c r="BT113" t="s">
        <v>104</v>
      </c>
      <c r="BU113" t="s">
        <v>122</v>
      </c>
      <c r="BV113" t="s">
        <v>123</v>
      </c>
      <c r="BW113" s="8" t="s">
        <v>101</v>
      </c>
      <c r="BX113" s="9" t="str">
        <f t="shared" ca="1" si="25"/>
        <v/>
      </c>
      <c r="BY113" s="10" t="str">
        <f t="shared" ca="1" si="26"/>
        <v/>
      </c>
      <c r="BZ113" s="7">
        <f t="shared" ca="1" si="27"/>
        <v>536202</v>
      </c>
      <c r="CA113" s="7"/>
      <c r="CB113" s="7">
        <f t="shared" ca="1" si="28"/>
        <v>536202</v>
      </c>
      <c r="CC113" s="7"/>
      <c r="CD113" s="7"/>
      <c r="CE113" s="7" t="str">
        <f t="shared" ca="1" si="29"/>
        <v/>
      </c>
      <c r="CF113" s="7" t="str">
        <f t="shared" ca="1" si="30"/>
        <v/>
      </c>
      <c r="CG113" s="11" t="str">
        <f t="shared" ca="1" si="31"/>
        <v/>
      </c>
      <c r="CH113" s="7" t="str">
        <f t="shared" ca="1" si="32"/>
        <v/>
      </c>
      <c r="CI113" s="7" t="s">
        <v>102</v>
      </c>
    </row>
    <row r="114" spans="1:87" x14ac:dyDescent="0.75">
      <c r="A114" s="1">
        <v>11221</v>
      </c>
      <c r="B114" s="1" t="s">
        <v>99</v>
      </c>
      <c r="C114" s="13">
        <v>0</v>
      </c>
      <c r="D114" s="1" t="s">
        <v>100</v>
      </c>
      <c r="E114" s="1" t="s">
        <v>100</v>
      </c>
      <c r="F114" s="13">
        <v>0.15</v>
      </c>
      <c r="G114" s="13" t="str">
        <f t="shared" si="18"/>
        <v>No</v>
      </c>
      <c r="H114" s="1" t="s">
        <v>102</v>
      </c>
      <c r="I114" s="2" t="s">
        <v>102</v>
      </c>
      <c r="J114" s="3">
        <v>36892</v>
      </c>
      <c r="K114" s="1">
        <f t="shared" ca="1" si="19"/>
        <v>25</v>
      </c>
      <c r="L114" s="1" t="str">
        <f t="shared" ca="1" si="20"/>
        <v>&gt;20 años</v>
      </c>
      <c r="M114" s="3">
        <v>36892</v>
      </c>
      <c r="N114" s="1">
        <f t="shared" ca="1" si="33"/>
        <v>25</v>
      </c>
      <c r="O114" s="1" t="str">
        <f t="shared" ca="1" si="21"/>
        <v>&gt;20 años</v>
      </c>
      <c r="P114" s="3">
        <v>25569</v>
      </c>
      <c r="Q114" s="1">
        <f t="shared" ca="1" si="22"/>
        <v>56</v>
      </c>
      <c r="R114" s="1" t="str">
        <f t="shared" ca="1" si="23"/>
        <v>55-64</v>
      </c>
      <c r="S114" s="1" t="s">
        <v>141</v>
      </c>
      <c r="T114" s="1">
        <v>1</v>
      </c>
      <c r="U114" s="1">
        <v>1</v>
      </c>
      <c r="V114" s="1"/>
      <c r="W114" s="1">
        <v>1</v>
      </c>
      <c r="X114" s="1"/>
      <c r="Y114" s="1">
        <v>1</v>
      </c>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f t="shared" si="17"/>
        <v>4</v>
      </c>
      <c r="BS114" s="1" t="str">
        <f t="shared" si="24"/>
        <v>Préstamo</v>
      </c>
      <c r="BT114" s="1" t="s">
        <v>104</v>
      </c>
      <c r="BU114" s="1" t="s">
        <v>105</v>
      </c>
      <c r="BV114" s="1" t="s">
        <v>106</v>
      </c>
      <c r="BW114" s="3" t="s">
        <v>101</v>
      </c>
      <c r="BX114" s="4">
        <f t="shared" ca="1" si="25"/>
        <v>1297965</v>
      </c>
      <c r="BY114" s="5" t="str">
        <f t="shared" ca="1" si="26"/>
        <v>750k-5 mil</v>
      </c>
      <c r="BZ114" s="2">
        <f t="shared" ca="1" si="27"/>
        <v>1242876</v>
      </c>
      <c r="CA114" s="2"/>
      <c r="CB114" s="2">
        <f t="shared" ca="1" si="28"/>
        <v>1242876</v>
      </c>
      <c r="CC114" s="2" t="s">
        <v>119</v>
      </c>
      <c r="CD114" s="2" t="s">
        <v>125</v>
      </c>
      <c r="CE114" s="2">
        <f t="shared" ca="1" si="29"/>
        <v>1</v>
      </c>
      <c r="CF114" s="2">
        <f t="shared" ca="1" si="30"/>
        <v>1297965</v>
      </c>
      <c r="CG114" s="6">
        <f t="shared" ca="1" si="31"/>
        <v>1.0443238102594306</v>
      </c>
      <c r="CH114" s="2" t="str">
        <f t="shared" ca="1" si="32"/>
        <v>1-5x</v>
      </c>
      <c r="CI114" s="2" t="s">
        <v>102</v>
      </c>
    </row>
    <row r="115" spans="1:87" x14ac:dyDescent="0.75">
      <c r="A115">
        <v>11222</v>
      </c>
      <c r="B115" t="s">
        <v>128</v>
      </c>
      <c r="C115" s="12">
        <v>0.4</v>
      </c>
      <c r="D115" t="s">
        <v>101</v>
      </c>
      <c r="E115" t="s">
        <v>100</v>
      </c>
      <c r="F115" s="12">
        <v>0.5</v>
      </c>
      <c r="G115" s="12" t="str">
        <f t="shared" si="18"/>
        <v>No</v>
      </c>
      <c r="H115" t="s">
        <v>107</v>
      </c>
      <c r="I115" s="7" t="s">
        <v>124</v>
      </c>
      <c r="J115" s="8">
        <v>36526</v>
      </c>
      <c r="K115">
        <f t="shared" ca="1" si="19"/>
        <v>26</v>
      </c>
      <c r="L115" t="str">
        <f t="shared" ca="1" si="20"/>
        <v>&gt;20 años</v>
      </c>
      <c r="M115" s="8">
        <v>36526</v>
      </c>
      <c r="N115">
        <f t="shared" ca="1" si="33"/>
        <v>26</v>
      </c>
      <c r="O115" t="str">
        <f t="shared" ca="1" si="21"/>
        <v>&gt;20 años</v>
      </c>
      <c r="P115" s="8">
        <v>23743</v>
      </c>
      <c r="Q115">
        <f t="shared" ca="1" si="22"/>
        <v>61</v>
      </c>
      <c r="R115" t="str">
        <f t="shared" ca="1" si="23"/>
        <v>55-64</v>
      </c>
      <c r="S115" t="s">
        <v>126</v>
      </c>
      <c r="T115">
        <v>1</v>
      </c>
      <c r="V115">
        <v>1</v>
      </c>
      <c r="X115">
        <v>1</v>
      </c>
      <c r="Z115">
        <v>1</v>
      </c>
      <c r="BR115">
        <f t="shared" si="17"/>
        <v>4</v>
      </c>
      <c r="BS115" t="str">
        <f t="shared" si="24"/>
        <v>Préstamo</v>
      </c>
      <c r="BT115" t="s">
        <v>104</v>
      </c>
      <c r="BU115" t="s">
        <v>109</v>
      </c>
      <c r="BV115" t="s">
        <v>106</v>
      </c>
      <c r="BW115" s="8" t="s">
        <v>101</v>
      </c>
      <c r="BX115" s="9">
        <f t="shared" ca="1" si="25"/>
        <v>3338369</v>
      </c>
      <c r="BY115" s="10" t="str">
        <f t="shared" ca="1" si="26"/>
        <v>750k-5 mil</v>
      </c>
      <c r="BZ115" s="7">
        <f t="shared" ca="1" si="27"/>
        <v>1966773</v>
      </c>
      <c r="CA115" s="7"/>
      <c r="CB115" s="7">
        <f t="shared" ca="1" si="28"/>
        <v>1966773</v>
      </c>
      <c r="CC115" s="7" t="s">
        <v>119</v>
      </c>
      <c r="CD115" s="7" t="s">
        <v>111</v>
      </c>
      <c r="CE115" s="7">
        <f t="shared" ca="1" si="29"/>
        <v>8</v>
      </c>
      <c r="CF115" s="7">
        <f t="shared" ca="1" si="30"/>
        <v>417296.125</v>
      </c>
      <c r="CG115" s="11">
        <f t="shared" ca="1" si="31"/>
        <v>1.6973839888995832</v>
      </c>
      <c r="CH115" s="7" t="str">
        <f t="shared" ca="1" si="32"/>
        <v>1-5x</v>
      </c>
      <c r="CI115" s="7" t="s">
        <v>112</v>
      </c>
    </row>
    <row r="116" spans="1:87" x14ac:dyDescent="0.75">
      <c r="A116" s="1">
        <v>11223</v>
      </c>
      <c r="B116" s="1" t="s">
        <v>128</v>
      </c>
      <c r="C116" s="13">
        <v>0.15</v>
      </c>
      <c r="D116" s="1" t="s">
        <v>100</v>
      </c>
      <c r="E116" s="1" t="s">
        <v>101</v>
      </c>
      <c r="F116" s="13"/>
      <c r="G116" s="13" t="str">
        <f t="shared" si="18"/>
        <v>No</v>
      </c>
      <c r="H116" s="1" t="s">
        <v>116</v>
      </c>
      <c r="I116" s="2" t="s">
        <v>124</v>
      </c>
      <c r="J116" s="3">
        <v>36161</v>
      </c>
      <c r="K116" s="1">
        <f t="shared" ca="1" si="19"/>
        <v>27</v>
      </c>
      <c r="L116" s="1" t="str">
        <f t="shared" ca="1" si="20"/>
        <v>&gt;20 años</v>
      </c>
      <c r="M116" s="3">
        <v>36161</v>
      </c>
      <c r="N116" s="1">
        <f t="shared" ca="1" si="33"/>
        <v>27</v>
      </c>
      <c r="O116" s="1" t="str">
        <f t="shared" ca="1" si="21"/>
        <v>&gt;20 años</v>
      </c>
      <c r="P116" s="3">
        <v>36526</v>
      </c>
      <c r="Q116" s="1">
        <f t="shared" ca="1" si="22"/>
        <v>26</v>
      </c>
      <c r="R116" s="1" t="str">
        <f t="shared" ca="1" si="23"/>
        <v>25-34</v>
      </c>
      <c r="S116" s="1" t="s">
        <v>126</v>
      </c>
      <c r="T116" s="1">
        <v>1</v>
      </c>
      <c r="U116" s="1">
        <v>1</v>
      </c>
      <c r="V116" s="1">
        <v>1</v>
      </c>
      <c r="W116" s="1">
        <v>1</v>
      </c>
      <c r="X116" s="1">
        <v>1</v>
      </c>
      <c r="Y116" s="1">
        <v>1</v>
      </c>
      <c r="Z116" s="1">
        <v>1</v>
      </c>
      <c r="AA116" s="1"/>
      <c r="AB116" s="1"/>
      <c r="AC116" s="1"/>
      <c r="AD116" s="1"/>
      <c r="AE116" s="1"/>
      <c r="AF116" s="1"/>
      <c r="AG116" s="1"/>
      <c r="AH116" s="1"/>
      <c r="AI116" s="1"/>
      <c r="AJ116" s="1"/>
      <c r="AK116" s="1"/>
      <c r="AL116" s="1"/>
      <c r="AM116" s="1"/>
      <c r="AN116" s="1"/>
      <c r="AO116" s="1"/>
      <c r="AP116" s="1"/>
      <c r="AQ116" s="1"/>
      <c r="AR116" s="1"/>
      <c r="AS116" s="1"/>
      <c r="AT116" s="1"/>
      <c r="AU116" s="1"/>
      <c r="AV116" s="1"/>
      <c r="AW116" s="1"/>
      <c r="AX116" s="1"/>
      <c r="AY116" s="1"/>
      <c r="AZ116" s="1"/>
      <c r="BA116" s="1"/>
      <c r="BB116" s="1"/>
      <c r="BC116" s="1"/>
      <c r="BD116" s="1"/>
      <c r="BE116" s="1"/>
      <c r="BF116" s="1"/>
      <c r="BG116" s="1"/>
      <c r="BH116" s="1"/>
      <c r="BI116" s="1"/>
      <c r="BJ116" s="1"/>
      <c r="BK116" s="1"/>
      <c r="BL116" s="1"/>
      <c r="BM116" s="1"/>
      <c r="BN116" s="1"/>
      <c r="BO116" s="1"/>
      <c r="BP116" s="1"/>
      <c r="BQ116" s="1"/>
      <c r="BR116" s="1">
        <f t="shared" si="17"/>
        <v>7</v>
      </c>
      <c r="BS116" s="1" t="str">
        <f t="shared" si="24"/>
        <v>Préstamo</v>
      </c>
      <c r="BT116" s="1" t="s">
        <v>104</v>
      </c>
      <c r="BU116" s="1" t="s">
        <v>109</v>
      </c>
      <c r="BV116" s="1" t="s">
        <v>106</v>
      </c>
      <c r="BW116" s="3" t="s">
        <v>101</v>
      </c>
      <c r="BX116" s="4">
        <f t="shared" ca="1" si="25"/>
        <v>1720757</v>
      </c>
      <c r="BY116" s="5" t="str">
        <f t="shared" ca="1" si="26"/>
        <v>750k-5 mil</v>
      </c>
      <c r="BZ116" s="2">
        <f t="shared" ca="1" si="27"/>
        <v>1651163</v>
      </c>
      <c r="CA116" s="2"/>
      <c r="CB116" s="2">
        <f t="shared" ca="1" si="28"/>
        <v>1651163</v>
      </c>
      <c r="CC116" s="2" t="s">
        <v>110</v>
      </c>
      <c r="CD116" s="2" t="s">
        <v>125</v>
      </c>
      <c r="CE116" s="2">
        <f t="shared" ca="1" si="29"/>
        <v>2</v>
      </c>
      <c r="CF116" s="2">
        <f t="shared" ca="1" si="30"/>
        <v>860378.5</v>
      </c>
      <c r="CG116" s="6">
        <f t="shared" ca="1" si="31"/>
        <v>1.0421484735304751</v>
      </c>
      <c r="CH116" s="2" t="str">
        <f t="shared" ca="1" si="32"/>
        <v>1-5x</v>
      </c>
      <c r="CI116" s="2" t="s">
        <v>112</v>
      </c>
    </row>
    <row r="117" spans="1:87" x14ac:dyDescent="0.75">
      <c r="A117">
        <v>11224</v>
      </c>
      <c r="B117" t="s">
        <v>99</v>
      </c>
      <c r="C117" s="12">
        <v>0.2</v>
      </c>
      <c r="D117" t="s">
        <v>101</v>
      </c>
      <c r="E117" t="s">
        <v>101</v>
      </c>
      <c r="G117" s="12" t="str">
        <f t="shared" si="18"/>
        <v>No</v>
      </c>
      <c r="H117" t="s">
        <v>102</v>
      </c>
      <c r="I117" s="7" t="s">
        <v>117</v>
      </c>
      <c r="J117" s="8">
        <v>45658</v>
      </c>
      <c r="K117">
        <f t="shared" ca="1" si="19"/>
        <v>1</v>
      </c>
      <c r="L117" t="str">
        <f t="shared" ca="1" si="20"/>
        <v>1-3 años</v>
      </c>
      <c r="M117" s="8">
        <v>45658</v>
      </c>
      <c r="N117">
        <f t="shared" ca="1" si="33"/>
        <v>1</v>
      </c>
      <c r="O117" t="str">
        <f t="shared" ca="1" si="21"/>
        <v>1-3 años</v>
      </c>
      <c r="P117" s="8">
        <v>34700</v>
      </c>
      <c r="Q117">
        <f t="shared" ca="1" si="22"/>
        <v>31</v>
      </c>
      <c r="R117" t="str">
        <f t="shared" ca="1" si="23"/>
        <v>25-34</v>
      </c>
      <c r="S117" t="s">
        <v>103</v>
      </c>
      <c r="V117">
        <v>1</v>
      </c>
      <c r="X117">
        <v>1</v>
      </c>
      <c r="Z117">
        <v>1</v>
      </c>
      <c r="BR117">
        <f t="shared" si="17"/>
        <v>3</v>
      </c>
      <c r="BS117" t="str">
        <f t="shared" si="24"/>
        <v>Sin préstamo</v>
      </c>
      <c r="BT117" t="s">
        <v>104</v>
      </c>
      <c r="BU117" t="s">
        <v>122</v>
      </c>
      <c r="BV117" t="s">
        <v>123</v>
      </c>
      <c r="BW117" s="8" t="s">
        <v>101</v>
      </c>
      <c r="BX117" s="9" t="str">
        <f t="shared" ca="1" si="25"/>
        <v/>
      </c>
      <c r="BY117" s="10" t="str">
        <f t="shared" ca="1" si="26"/>
        <v/>
      </c>
      <c r="BZ117" s="7">
        <f t="shared" ca="1" si="27"/>
        <v>953719</v>
      </c>
      <c r="CA117" s="7"/>
      <c r="CB117" s="7">
        <f t="shared" ca="1" si="28"/>
        <v>953719</v>
      </c>
      <c r="CC117" s="7"/>
      <c r="CD117" s="7"/>
      <c r="CE117" s="7" t="str">
        <f t="shared" ca="1" si="29"/>
        <v/>
      </c>
      <c r="CF117" s="7" t="str">
        <f t="shared" ca="1" si="30"/>
        <v/>
      </c>
      <c r="CG117" s="11" t="str">
        <f t="shared" ca="1" si="31"/>
        <v/>
      </c>
      <c r="CH117" s="7" t="str">
        <f t="shared" ca="1" si="32"/>
        <v/>
      </c>
      <c r="CI117" s="7" t="s">
        <v>102</v>
      </c>
    </row>
    <row r="118" spans="1:87" x14ac:dyDescent="0.75">
      <c r="A118" s="1">
        <v>11225</v>
      </c>
      <c r="B118" s="1" t="s">
        <v>99</v>
      </c>
      <c r="C118" s="13">
        <v>0.3</v>
      </c>
      <c r="D118" s="1" t="s">
        <v>100</v>
      </c>
      <c r="E118" s="1" t="s">
        <v>100</v>
      </c>
      <c r="F118" s="13">
        <v>0.15</v>
      </c>
      <c r="G118" s="13" t="str">
        <f t="shared" si="18"/>
        <v>No</v>
      </c>
      <c r="H118" s="1" t="s">
        <v>102</v>
      </c>
      <c r="I118" s="2" t="s">
        <v>117</v>
      </c>
      <c r="J118" s="3">
        <v>45658</v>
      </c>
      <c r="K118" s="1">
        <f t="shared" ca="1" si="19"/>
        <v>1</v>
      </c>
      <c r="L118" s="1" t="str">
        <f t="shared" ca="1" si="20"/>
        <v>1-3 años</v>
      </c>
      <c r="M118" s="3">
        <v>45658</v>
      </c>
      <c r="N118" s="1">
        <f t="shared" ca="1" si="33"/>
        <v>1</v>
      </c>
      <c r="O118" s="1" t="str">
        <f t="shared" ca="1" si="21"/>
        <v>1-3 años</v>
      </c>
      <c r="P118" s="3">
        <v>32874</v>
      </c>
      <c r="Q118" s="1">
        <f t="shared" ca="1" si="22"/>
        <v>36</v>
      </c>
      <c r="R118" s="1" t="str">
        <f t="shared" ca="1" si="23"/>
        <v>35-44</v>
      </c>
      <c r="S118" s="1" t="s">
        <v>133</v>
      </c>
      <c r="T118" s="1"/>
      <c r="U118" s="1">
        <v>1</v>
      </c>
      <c r="V118" s="1">
        <v>1</v>
      </c>
      <c r="W118" s="1">
        <v>1</v>
      </c>
      <c r="X118" s="1">
        <v>1</v>
      </c>
      <c r="Y118" s="1"/>
      <c r="Z118" s="1"/>
      <c r="AA118" s="1"/>
      <c r="AB118" s="1"/>
      <c r="AC118" s="1"/>
      <c r="AD118" s="1"/>
      <c r="AE118" s="1"/>
      <c r="AF118" s="1"/>
      <c r="AG118" s="1"/>
      <c r="AH118" s="1"/>
      <c r="AI118" s="1"/>
      <c r="AJ118" s="1"/>
      <c r="AK118" s="1"/>
      <c r="AL118" s="1"/>
      <c r="AM118" s="1"/>
      <c r="AN118" s="1"/>
      <c r="AO118" s="1"/>
      <c r="AP118" s="1"/>
      <c r="AQ118" s="1"/>
      <c r="AR118" s="1"/>
      <c r="AS118" s="1"/>
      <c r="AT118" s="1"/>
      <c r="AU118" s="1"/>
      <c r="AV118" s="1"/>
      <c r="AW118" s="1"/>
      <c r="AX118" s="1"/>
      <c r="AY118" s="1"/>
      <c r="AZ118" s="1"/>
      <c r="BA118" s="1"/>
      <c r="BB118" s="1"/>
      <c r="BC118" s="1"/>
      <c r="BD118" s="1"/>
      <c r="BE118" s="1"/>
      <c r="BF118" s="1"/>
      <c r="BG118" s="1"/>
      <c r="BH118" s="1"/>
      <c r="BI118" s="1"/>
      <c r="BJ118" s="1"/>
      <c r="BK118" s="1"/>
      <c r="BL118" s="1"/>
      <c r="BM118" s="1"/>
      <c r="BN118" s="1"/>
      <c r="BO118" s="1"/>
      <c r="BP118" s="1"/>
      <c r="BQ118" s="1"/>
      <c r="BR118" s="1">
        <f t="shared" si="17"/>
        <v>4</v>
      </c>
      <c r="BS118" s="1" t="str">
        <f t="shared" si="24"/>
        <v>Sin préstamo</v>
      </c>
      <c r="BT118" s="1" t="s">
        <v>104</v>
      </c>
      <c r="BU118" s="1" t="s">
        <v>122</v>
      </c>
      <c r="BV118" s="1" t="s">
        <v>123</v>
      </c>
      <c r="BW118" s="3" t="s">
        <v>101</v>
      </c>
      <c r="BX118" s="4" t="str">
        <f t="shared" ca="1" si="25"/>
        <v/>
      </c>
      <c r="BY118" s="5" t="str">
        <f t="shared" ca="1" si="26"/>
        <v/>
      </c>
      <c r="BZ118" s="2">
        <f t="shared" ca="1" si="27"/>
        <v>1167412</v>
      </c>
      <c r="CA118" s="2"/>
      <c r="CB118" s="2">
        <f t="shared" ca="1" si="28"/>
        <v>1167412</v>
      </c>
      <c r="CC118" s="2"/>
      <c r="CD118" s="2"/>
      <c r="CE118" s="2" t="str">
        <f t="shared" ca="1" si="29"/>
        <v/>
      </c>
      <c r="CF118" s="2" t="str">
        <f t="shared" ca="1" si="30"/>
        <v/>
      </c>
      <c r="CG118" s="6" t="str">
        <f t="shared" ca="1" si="31"/>
        <v/>
      </c>
      <c r="CH118" s="2" t="str">
        <f t="shared" ca="1" si="32"/>
        <v/>
      </c>
      <c r="CI118" s="2" t="s">
        <v>102</v>
      </c>
    </row>
    <row r="119" spans="1:87" x14ac:dyDescent="0.75">
      <c r="A119">
        <v>11226</v>
      </c>
      <c r="B119" t="s">
        <v>99</v>
      </c>
      <c r="C119" s="12">
        <v>0.4</v>
      </c>
      <c r="D119" t="s">
        <v>101</v>
      </c>
      <c r="E119" t="s">
        <v>100</v>
      </c>
      <c r="F119" s="12">
        <v>0.3</v>
      </c>
      <c r="G119" s="12" t="str">
        <f t="shared" si="18"/>
        <v>No</v>
      </c>
      <c r="H119" t="s">
        <v>116</v>
      </c>
      <c r="I119" s="7" t="s">
        <v>124</v>
      </c>
      <c r="J119" s="8">
        <v>45473</v>
      </c>
      <c r="K119">
        <f t="shared" ca="1" si="19"/>
        <v>2</v>
      </c>
      <c r="L119" t="str">
        <f t="shared" ca="1" si="20"/>
        <v>1-3 años</v>
      </c>
      <c r="M119" s="8">
        <v>45473</v>
      </c>
      <c r="N119">
        <f t="shared" ca="1" si="33"/>
        <v>2</v>
      </c>
      <c r="O119" t="str">
        <f t="shared" ca="1" si="21"/>
        <v>1-3 años</v>
      </c>
      <c r="P119" s="8">
        <v>31048</v>
      </c>
      <c r="Q119">
        <f t="shared" ca="1" si="22"/>
        <v>41</v>
      </c>
      <c r="R119" t="str">
        <f t="shared" ca="1" si="23"/>
        <v>35-44</v>
      </c>
      <c r="S119" t="s">
        <v>103</v>
      </c>
      <c r="T119">
        <v>1</v>
      </c>
      <c r="V119">
        <v>1</v>
      </c>
      <c r="X119">
        <v>1</v>
      </c>
      <c r="Z119">
        <v>1</v>
      </c>
      <c r="BR119">
        <f t="shared" si="17"/>
        <v>4</v>
      </c>
      <c r="BS119" t="str">
        <f t="shared" si="24"/>
        <v>Préstamo</v>
      </c>
      <c r="BT119" t="s">
        <v>104</v>
      </c>
      <c r="BU119" t="s">
        <v>105</v>
      </c>
      <c r="BV119" t="s">
        <v>106</v>
      </c>
      <c r="BW119" s="8" t="s">
        <v>101</v>
      </c>
      <c r="BX119" s="9">
        <f t="shared" ca="1" si="25"/>
        <v>3891581</v>
      </c>
      <c r="BY119" s="10" t="str">
        <f t="shared" ca="1" si="26"/>
        <v>750k-5 mil</v>
      </c>
      <c r="BZ119" s="7">
        <f t="shared" ca="1" si="27"/>
        <v>555063</v>
      </c>
      <c r="CA119" s="7"/>
      <c r="CB119" s="7">
        <f t="shared" ca="1" si="28"/>
        <v>555063</v>
      </c>
      <c r="CC119" s="7" t="s">
        <v>119</v>
      </c>
      <c r="CD119" s="7" t="s">
        <v>111</v>
      </c>
      <c r="CE119" s="7">
        <f t="shared" ca="1" si="29"/>
        <v>2</v>
      </c>
      <c r="CF119" s="7">
        <f t="shared" ca="1" si="30"/>
        <v>1945790.5</v>
      </c>
      <c r="CG119" s="11">
        <f t="shared" ca="1" si="31"/>
        <v>7.0110618073984394</v>
      </c>
      <c r="CH119" s="7" t="str">
        <f t="shared" ca="1" si="32"/>
        <v>5-10x</v>
      </c>
      <c r="CI119" s="7" t="s">
        <v>112</v>
      </c>
    </row>
    <row r="120" spans="1:87" x14ac:dyDescent="0.75">
      <c r="A120" s="1">
        <v>11227</v>
      </c>
      <c r="B120" s="1" t="s">
        <v>99</v>
      </c>
      <c r="C120" s="13">
        <v>0.5</v>
      </c>
      <c r="D120" s="1" t="s">
        <v>100</v>
      </c>
      <c r="E120" s="1" t="s">
        <v>101</v>
      </c>
      <c r="F120" s="13"/>
      <c r="G120" s="13" t="str">
        <f t="shared" si="18"/>
        <v>Si</v>
      </c>
      <c r="H120" s="1" t="s">
        <v>102</v>
      </c>
      <c r="I120" s="2" t="s">
        <v>102</v>
      </c>
      <c r="J120" s="3">
        <v>45292</v>
      </c>
      <c r="K120" s="1">
        <f t="shared" ca="1" si="19"/>
        <v>2</v>
      </c>
      <c r="L120" s="1" t="str">
        <f t="shared" ca="1" si="20"/>
        <v>1-3 años</v>
      </c>
      <c r="M120" s="3">
        <v>45292</v>
      </c>
      <c r="N120" s="1">
        <f t="shared" ca="1" si="33"/>
        <v>2</v>
      </c>
      <c r="O120" s="1" t="str">
        <f t="shared" ca="1" si="21"/>
        <v>1-3 años</v>
      </c>
      <c r="P120" s="3">
        <v>29221</v>
      </c>
      <c r="Q120" s="1">
        <f t="shared" ca="1" si="22"/>
        <v>46</v>
      </c>
      <c r="R120" s="1" t="str">
        <f t="shared" ca="1" si="23"/>
        <v>45-54</v>
      </c>
      <c r="S120" s="1" t="s">
        <v>132</v>
      </c>
      <c r="T120" s="1"/>
      <c r="U120" s="1">
        <v>1</v>
      </c>
      <c r="V120" s="1"/>
      <c r="W120" s="1">
        <v>1</v>
      </c>
      <c r="X120" s="1"/>
      <c r="Y120" s="1">
        <v>1</v>
      </c>
      <c r="Z120" s="1"/>
      <c r="AA120" s="1"/>
      <c r="AB120" s="1"/>
      <c r="AC120" s="1"/>
      <c r="AD120" s="1"/>
      <c r="AE120" s="1"/>
      <c r="AF120" s="1"/>
      <c r="AG120" s="1"/>
      <c r="AH120" s="1"/>
      <c r="AI120" s="1"/>
      <c r="AJ120" s="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f t="shared" si="17"/>
        <v>3</v>
      </c>
      <c r="BS120" s="1" t="str">
        <f t="shared" si="24"/>
        <v>Sin préstamo</v>
      </c>
      <c r="BT120" s="1" t="s">
        <v>104</v>
      </c>
      <c r="BU120" s="1" t="s">
        <v>105</v>
      </c>
      <c r="BV120" s="1" t="s">
        <v>106</v>
      </c>
      <c r="BW120" s="3" t="s">
        <v>101</v>
      </c>
      <c r="BX120" s="4" t="str">
        <f t="shared" ca="1" si="25"/>
        <v/>
      </c>
      <c r="BY120" s="5" t="str">
        <f t="shared" ca="1" si="26"/>
        <v/>
      </c>
      <c r="BZ120" s="2">
        <f t="shared" ca="1" si="27"/>
        <v>1165446</v>
      </c>
      <c r="CA120" s="2"/>
      <c r="CB120" s="2">
        <f t="shared" ca="1" si="28"/>
        <v>1165446</v>
      </c>
      <c r="CC120" s="2"/>
      <c r="CD120" s="2"/>
      <c r="CE120" s="2" t="str">
        <f t="shared" ca="1" si="29"/>
        <v/>
      </c>
      <c r="CF120" s="2" t="str">
        <f t="shared" ca="1" si="30"/>
        <v/>
      </c>
      <c r="CG120" s="6" t="str">
        <f t="shared" ca="1" si="31"/>
        <v/>
      </c>
      <c r="CH120" s="2" t="str">
        <f t="shared" ca="1" si="32"/>
        <v/>
      </c>
      <c r="CI120" s="2" t="s">
        <v>102</v>
      </c>
    </row>
    <row r="121" spans="1:87" x14ac:dyDescent="0.75">
      <c r="A121">
        <v>11228</v>
      </c>
      <c r="B121" t="s">
        <v>99</v>
      </c>
      <c r="C121" s="12">
        <v>0.6</v>
      </c>
      <c r="D121" t="s">
        <v>101</v>
      </c>
      <c r="E121" t="s">
        <v>101</v>
      </c>
      <c r="G121" s="12" t="str">
        <f t="shared" si="18"/>
        <v>Si</v>
      </c>
      <c r="H121" t="s">
        <v>116</v>
      </c>
      <c r="I121" s="7" t="s">
        <v>117</v>
      </c>
      <c r="J121" s="8">
        <v>45107</v>
      </c>
      <c r="K121">
        <f t="shared" ca="1" si="19"/>
        <v>3</v>
      </c>
      <c r="L121" t="str">
        <f t="shared" ca="1" si="20"/>
        <v>3-5 años</v>
      </c>
      <c r="M121" s="8">
        <v>45107</v>
      </c>
      <c r="N121">
        <f t="shared" ca="1" si="33"/>
        <v>3</v>
      </c>
      <c r="O121" t="str">
        <f t="shared" ca="1" si="21"/>
        <v>3-5 años</v>
      </c>
      <c r="P121" s="8">
        <v>27395</v>
      </c>
      <c r="Q121">
        <f t="shared" ca="1" si="22"/>
        <v>51</v>
      </c>
      <c r="R121" t="str">
        <f t="shared" ca="1" si="23"/>
        <v>45-54</v>
      </c>
      <c r="S121" t="s">
        <v>103</v>
      </c>
      <c r="T121">
        <v>1</v>
      </c>
      <c r="V121">
        <v>1</v>
      </c>
      <c r="X121">
        <v>1</v>
      </c>
      <c r="Z121">
        <v>1</v>
      </c>
      <c r="BR121">
        <f t="shared" si="17"/>
        <v>4</v>
      </c>
      <c r="BS121" t="str">
        <f t="shared" si="24"/>
        <v>Préstamo</v>
      </c>
      <c r="BT121" t="s">
        <v>104</v>
      </c>
      <c r="BU121" t="s">
        <v>105</v>
      </c>
      <c r="BV121" t="s">
        <v>106</v>
      </c>
      <c r="BW121" s="8" t="s">
        <v>101</v>
      </c>
      <c r="BX121" s="9">
        <f t="shared" ca="1" si="25"/>
        <v>4552063</v>
      </c>
      <c r="BY121" s="10" t="str">
        <f t="shared" ca="1" si="26"/>
        <v>750k-5 mil</v>
      </c>
      <c r="BZ121" s="7">
        <f t="shared" ca="1" si="27"/>
        <v>1892343</v>
      </c>
      <c r="CA121" s="7"/>
      <c r="CB121" s="7">
        <f t="shared" ca="1" si="28"/>
        <v>1892343</v>
      </c>
      <c r="CC121" s="7" t="s">
        <v>110</v>
      </c>
      <c r="CD121" s="7" t="s">
        <v>111</v>
      </c>
      <c r="CE121" s="7">
        <f t="shared" ca="1" si="29"/>
        <v>1</v>
      </c>
      <c r="CF121" s="7">
        <f t="shared" ca="1" si="30"/>
        <v>4552063</v>
      </c>
      <c r="CG121" s="11">
        <f t="shared" ca="1" si="31"/>
        <v>2.4055168645430558</v>
      </c>
      <c r="CH121" s="7" t="str">
        <f t="shared" ca="1" si="32"/>
        <v>1-5x</v>
      </c>
      <c r="CI121" s="7" t="s">
        <v>112</v>
      </c>
    </row>
    <row r="122" spans="1:87" x14ac:dyDescent="0.75">
      <c r="A122" s="1">
        <v>11229</v>
      </c>
      <c r="B122" s="1" t="s">
        <v>115</v>
      </c>
      <c r="C122" s="13">
        <v>0.7</v>
      </c>
      <c r="D122" s="1" t="s">
        <v>100</v>
      </c>
      <c r="E122" s="1" t="s">
        <v>100</v>
      </c>
      <c r="F122" s="13">
        <v>0.4</v>
      </c>
      <c r="G122" s="13" t="str">
        <f t="shared" si="18"/>
        <v>Si</v>
      </c>
      <c r="H122" s="1" t="s">
        <v>107</v>
      </c>
      <c r="I122" s="2" t="s">
        <v>108</v>
      </c>
      <c r="J122" s="3">
        <v>44927</v>
      </c>
      <c r="K122" s="1">
        <f t="shared" ca="1" si="19"/>
        <v>3</v>
      </c>
      <c r="L122" s="1" t="str">
        <f t="shared" ca="1" si="20"/>
        <v>3-5 años</v>
      </c>
      <c r="M122" s="3">
        <v>44927</v>
      </c>
      <c r="N122" s="1">
        <f t="shared" ca="1" si="33"/>
        <v>3</v>
      </c>
      <c r="O122" s="1" t="str">
        <f t="shared" ca="1" si="21"/>
        <v>3-5 años</v>
      </c>
      <c r="P122" s="3">
        <v>25569</v>
      </c>
      <c r="Q122" s="1">
        <f t="shared" ca="1" si="22"/>
        <v>56</v>
      </c>
      <c r="R122" s="1" t="str">
        <f t="shared" ca="1" si="23"/>
        <v>55-64</v>
      </c>
      <c r="S122" s="1" t="s">
        <v>103</v>
      </c>
      <c r="T122" s="1">
        <v>1</v>
      </c>
      <c r="U122" s="1">
        <v>1</v>
      </c>
      <c r="V122" s="1">
        <v>1</v>
      </c>
      <c r="W122" s="1">
        <v>1</v>
      </c>
      <c r="X122" s="1">
        <v>1</v>
      </c>
      <c r="Y122" s="1">
        <v>1</v>
      </c>
      <c r="Z122" s="1">
        <v>1</v>
      </c>
      <c r="AA122" s="1"/>
      <c r="AB122" s="1"/>
      <c r="AC122" s="1"/>
      <c r="AD122" s="1"/>
      <c r="AE122" s="1"/>
      <c r="AF122" s="1"/>
      <c r="AG122" s="1"/>
      <c r="AH122" s="1"/>
      <c r="AI122" s="1"/>
      <c r="AJ122" s="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f t="shared" si="17"/>
        <v>7</v>
      </c>
      <c r="BS122" s="1" t="str">
        <f t="shared" si="24"/>
        <v>Préstamo</v>
      </c>
      <c r="BT122" s="1" t="s">
        <v>104</v>
      </c>
      <c r="BU122" s="1" t="s">
        <v>109</v>
      </c>
      <c r="BV122" s="1" t="s">
        <v>106</v>
      </c>
      <c r="BW122" s="3" t="s">
        <v>101</v>
      </c>
      <c r="BX122" s="4">
        <f t="shared" ca="1" si="25"/>
        <v>3729398</v>
      </c>
      <c r="BY122" s="5" t="str">
        <f t="shared" ca="1" si="26"/>
        <v>750k-5 mil</v>
      </c>
      <c r="BZ122" s="2">
        <f t="shared" ca="1" si="27"/>
        <v>933728</v>
      </c>
      <c r="CA122" s="2"/>
      <c r="CB122" s="2">
        <f t="shared" ca="1" si="28"/>
        <v>933728</v>
      </c>
      <c r="CC122" s="2" t="s">
        <v>119</v>
      </c>
      <c r="CD122" s="2" t="s">
        <v>125</v>
      </c>
      <c r="CE122" s="2">
        <f t="shared" ca="1" si="29"/>
        <v>7</v>
      </c>
      <c r="CF122" s="2">
        <f t="shared" ca="1" si="30"/>
        <v>532771.14285714284</v>
      </c>
      <c r="CG122" s="6">
        <f t="shared" ca="1" si="31"/>
        <v>3.9940946399808079</v>
      </c>
      <c r="CH122" s="2" t="str">
        <f t="shared" ca="1" si="32"/>
        <v>1-5x</v>
      </c>
      <c r="CI122" s="2" t="s">
        <v>112</v>
      </c>
    </row>
    <row r="123" spans="1:87" x14ac:dyDescent="0.75">
      <c r="A123">
        <v>11230</v>
      </c>
      <c r="B123" t="s">
        <v>99</v>
      </c>
      <c r="C123" s="12">
        <v>0.8</v>
      </c>
      <c r="D123" t="s">
        <v>101</v>
      </c>
      <c r="E123" t="s">
        <v>100</v>
      </c>
      <c r="F123" s="12">
        <v>0.75</v>
      </c>
      <c r="G123" s="12" t="str">
        <f t="shared" si="18"/>
        <v>Si</v>
      </c>
      <c r="H123" t="s">
        <v>102</v>
      </c>
      <c r="I123" s="7" t="s">
        <v>117</v>
      </c>
      <c r="J123" s="8">
        <v>44742</v>
      </c>
      <c r="K123">
        <f t="shared" ca="1" si="19"/>
        <v>4</v>
      </c>
      <c r="L123" t="str">
        <f t="shared" ca="1" si="20"/>
        <v>3-5 años</v>
      </c>
      <c r="M123" s="8">
        <v>44742</v>
      </c>
      <c r="N123">
        <f t="shared" ca="1" si="33"/>
        <v>4</v>
      </c>
      <c r="O123" t="str">
        <f t="shared" ca="1" si="21"/>
        <v>3-5 años</v>
      </c>
      <c r="P123" s="8">
        <v>23743</v>
      </c>
      <c r="Q123">
        <f t="shared" ca="1" si="22"/>
        <v>61</v>
      </c>
      <c r="R123" t="str">
        <f t="shared" ca="1" si="23"/>
        <v>55-64</v>
      </c>
      <c r="S123" t="s">
        <v>147</v>
      </c>
      <c r="V123">
        <v>1</v>
      </c>
      <c r="X123">
        <v>1</v>
      </c>
      <c r="Z123">
        <v>1</v>
      </c>
      <c r="BR123">
        <f t="shared" si="17"/>
        <v>3</v>
      </c>
      <c r="BS123" t="str">
        <f t="shared" si="24"/>
        <v>Sin préstamo</v>
      </c>
      <c r="BT123" t="s">
        <v>104</v>
      </c>
      <c r="BU123" t="s">
        <v>122</v>
      </c>
      <c r="BV123" t="s">
        <v>123</v>
      </c>
      <c r="BW123" s="8" t="s">
        <v>101</v>
      </c>
      <c r="BX123" s="9" t="str">
        <f t="shared" ca="1" si="25"/>
        <v/>
      </c>
      <c r="BY123" s="10" t="str">
        <f t="shared" ca="1" si="26"/>
        <v/>
      </c>
      <c r="BZ123" s="7">
        <f t="shared" ca="1" si="27"/>
        <v>1783505</v>
      </c>
      <c r="CA123" s="7"/>
      <c r="CB123" s="7">
        <f t="shared" ca="1" si="28"/>
        <v>1783505</v>
      </c>
      <c r="CC123" s="7"/>
      <c r="CD123" s="7"/>
      <c r="CE123" s="7" t="str">
        <f t="shared" ca="1" si="29"/>
        <v/>
      </c>
      <c r="CF123" s="7" t="str">
        <f t="shared" ca="1" si="30"/>
        <v/>
      </c>
      <c r="CG123" s="11" t="str">
        <f t="shared" ca="1" si="31"/>
        <v/>
      </c>
      <c r="CH123" s="7" t="str">
        <f t="shared" ca="1" si="32"/>
        <v/>
      </c>
      <c r="CI123" s="7" t="s">
        <v>102</v>
      </c>
    </row>
    <row r="124" spans="1:87" x14ac:dyDescent="0.75">
      <c r="A124" s="1">
        <v>11231</v>
      </c>
      <c r="B124" s="1" t="s">
        <v>139</v>
      </c>
      <c r="C124" s="13">
        <v>0.75</v>
      </c>
      <c r="D124" s="1" t="s">
        <v>100</v>
      </c>
      <c r="E124" s="1" t="s">
        <v>101</v>
      </c>
      <c r="F124" s="13"/>
      <c r="G124" s="13" t="str">
        <f t="shared" si="18"/>
        <v>Si</v>
      </c>
      <c r="H124" s="1" t="s">
        <v>102</v>
      </c>
      <c r="I124" s="2" t="s">
        <v>117</v>
      </c>
      <c r="J124" s="3">
        <v>44562</v>
      </c>
      <c r="K124" s="1">
        <f t="shared" ca="1" si="19"/>
        <v>4</v>
      </c>
      <c r="L124" s="1" t="str">
        <f t="shared" ca="1" si="20"/>
        <v>3-5 años</v>
      </c>
      <c r="M124" s="3">
        <v>44562</v>
      </c>
      <c r="N124" s="1">
        <f t="shared" ca="1" si="33"/>
        <v>4</v>
      </c>
      <c r="O124" s="1" t="str">
        <f t="shared" ca="1" si="21"/>
        <v>3-5 años</v>
      </c>
      <c r="P124" s="3">
        <v>36526</v>
      </c>
      <c r="Q124" s="1">
        <f t="shared" ca="1" si="22"/>
        <v>26</v>
      </c>
      <c r="R124" s="1" t="str">
        <f t="shared" ca="1" si="23"/>
        <v>25-34</v>
      </c>
      <c r="S124" s="1" t="s">
        <v>103</v>
      </c>
      <c r="T124" s="1"/>
      <c r="U124" s="1">
        <v>1</v>
      </c>
      <c r="V124" s="1">
        <v>1</v>
      </c>
      <c r="W124" s="1">
        <v>1</v>
      </c>
      <c r="X124" s="1">
        <v>1</v>
      </c>
      <c r="Y124" s="1"/>
      <c r="Z124" s="1"/>
      <c r="AA124" s="1"/>
      <c r="AB124" s="1"/>
      <c r="AC124" s="1"/>
      <c r="AD124" s="1"/>
      <c r="AE124" s="1"/>
      <c r="AF124" s="1"/>
      <c r="AG124" s="1"/>
      <c r="AH124" s="1"/>
      <c r="AI124" s="1"/>
      <c r="AJ124" s="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f t="shared" si="17"/>
        <v>4</v>
      </c>
      <c r="BS124" s="1" t="str">
        <f t="shared" si="24"/>
        <v>Sin préstamo</v>
      </c>
      <c r="BT124" s="1" t="s">
        <v>104</v>
      </c>
      <c r="BU124" s="1" t="s">
        <v>122</v>
      </c>
      <c r="BV124" s="1" t="s">
        <v>123</v>
      </c>
      <c r="BW124" s="3" t="s">
        <v>101</v>
      </c>
      <c r="BX124" s="4" t="str">
        <f t="shared" ca="1" si="25"/>
        <v/>
      </c>
      <c r="BY124" s="5" t="str">
        <f t="shared" ca="1" si="26"/>
        <v/>
      </c>
      <c r="BZ124" s="2">
        <f t="shared" ca="1" si="27"/>
        <v>671959</v>
      </c>
      <c r="CA124" s="2"/>
      <c r="CB124" s="2">
        <f t="shared" ca="1" si="28"/>
        <v>671959</v>
      </c>
      <c r="CC124" s="2"/>
      <c r="CD124" s="2"/>
      <c r="CE124" s="2" t="str">
        <f t="shared" ca="1" si="29"/>
        <v/>
      </c>
      <c r="CF124" s="2" t="str">
        <f t="shared" ca="1" si="30"/>
        <v/>
      </c>
      <c r="CG124" s="6" t="str">
        <f t="shared" ca="1" si="31"/>
        <v/>
      </c>
      <c r="CH124" s="2" t="str">
        <f t="shared" ca="1" si="32"/>
        <v/>
      </c>
      <c r="CI124" s="2" t="s">
        <v>102</v>
      </c>
    </row>
    <row r="125" spans="1:87" x14ac:dyDescent="0.75">
      <c r="A125">
        <v>11232</v>
      </c>
      <c r="B125" t="s">
        <v>99</v>
      </c>
      <c r="C125" s="12">
        <v>1</v>
      </c>
      <c r="D125" t="s">
        <v>101</v>
      </c>
      <c r="E125" t="s">
        <v>101</v>
      </c>
      <c r="G125" s="12" t="str">
        <f t="shared" si="18"/>
        <v>Si</v>
      </c>
      <c r="H125" t="s">
        <v>102</v>
      </c>
      <c r="I125" s="7" t="s">
        <v>117</v>
      </c>
      <c r="J125" s="8">
        <v>44377</v>
      </c>
      <c r="K125">
        <f t="shared" ca="1" si="19"/>
        <v>5</v>
      </c>
      <c r="L125" t="str">
        <f t="shared" ca="1" si="20"/>
        <v>5-10 años</v>
      </c>
      <c r="M125" s="8">
        <v>44377</v>
      </c>
      <c r="N125">
        <f t="shared" ca="1" si="33"/>
        <v>5</v>
      </c>
      <c r="O125" t="str">
        <f t="shared" ca="1" si="21"/>
        <v>5-10 años</v>
      </c>
      <c r="P125" s="8">
        <v>34700</v>
      </c>
      <c r="Q125">
        <f t="shared" ca="1" si="22"/>
        <v>31</v>
      </c>
      <c r="R125" t="str">
        <f t="shared" ca="1" si="23"/>
        <v>25-34</v>
      </c>
      <c r="S125" t="s">
        <v>118</v>
      </c>
      <c r="T125">
        <v>1</v>
      </c>
      <c r="V125">
        <v>1</v>
      </c>
      <c r="X125">
        <v>1</v>
      </c>
      <c r="Z125">
        <v>1</v>
      </c>
      <c r="BR125">
        <f t="shared" si="17"/>
        <v>4</v>
      </c>
      <c r="BS125" t="str">
        <f t="shared" si="24"/>
        <v>Préstamo</v>
      </c>
      <c r="BT125" t="s">
        <v>104</v>
      </c>
      <c r="BU125" t="s">
        <v>122</v>
      </c>
      <c r="BV125" t="s">
        <v>123</v>
      </c>
      <c r="BW125" s="8" t="s">
        <v>101</v>
      </c>
      <c r="BX125" s="9">
        <f t="shared" ca="1" si="25"/>
        <v>1182903</v>
      </c>
      <c r="BY125" s="10" t="str">
        <f t="shared" ca="1" si="26"/>
        <v>750k-5 mil</v>
      </c>
      <c r="BZ125" s="7">
        <f t="shared" ca="1" si="27"/>
        <v>1357177</v>
      </c>
      <c r="CA125" s="7"/>
      <c r="CB125" s="7">
        <f t="shared" ca="1" si="28"/>
        <v>1357177</v>
      </c>
      <c r="CC125" s="7" t="s">
        <v>110</v>
      </c>
      <c r="CD125" s="7" t="s">
        <v>111</v>
      </c>
      <c r="CE125" s="7">
        <f t="shared" ca="1" si="29"/>
        <v>1</v>
      </c>
      <c r="CF125" s="7">
        <f t="shared" ca="1" si="30"/>
        <v>1182903</v>
      </c>
      <c r="CG125" s="11">
        <f t="shared" ca="1" si="31"/>
        <v>0.87159080945226741</v>
      </c>
      <c r="CH125" s="7" t="str">
        <f t="shared" ca="1" si="32"/>
        <v>1x</v>
      </c>
      <c r="CI125" s="7" t="s">
        <v>112</v>
      </c>
    </row>
    <row r="126" spans="1:87" x14ac:dyDescent="0.75">
      <c r="A126" s="1">
        <v>11233</v>
      </c>
      <c r="B126" s="1" t="s">
        <v>99</v>
      </c>
      <c r="C126" s="13">
        <v>0</v>
      </c>
      <c r="D126" s="1" t="s">
        <v>100</v>
      </c>
      <c r="E126" s="1" t="s">
        <v>100</v>
      </c>
      <c r="F126" s="13">
        <v>0.15</v>
      </c>
      <c r="G126" s="13" t="str">
        <f t="shared" si="18"/>
        <v>No</v>
      </c>
      <c r="H126" s="1" t="s">
        <v>107</v>
      </c>
      <c r="I126" s="2" t="s">
        <v>124</v>
      </c>
      <c r="J126" s="3">
        <v>44197</v>
      </c>
      <c r="K126" s="1">
        <f t="shared" ca="1" si="19"/>
        <v>5</v>
      </c>
      <c r="L126" s="1" t="str">
        <f t="shared" ca="1" si="20"/>
        <v>5-10 años</v>
      </c>
      <c r="M126" s="3">
        <v>44197</v>
      </c>
      <c r="N126" s="1">
        <f t="shared" ca="1" si="33"/>
        <v>5</v>
      </c>
      <c r="O126" s="1" t="str">
        <f t="shared" ca="1" si="21"/>
        <v>5-10 años</v>
      </c>
      <c r="P126" s="3">
        <v>32874</v>
      </c>
      <c r="Q126" s="1">
        <f t="shared" ca="1" si="22"/>
        <v>36</v>
      </c>
      <c r="R126" s="1" t="str">
        <f t="shared" ca="1" si="23"/>
        <v>35-44</v>
      </c>
      <c r="S126" s="1" t="s">
        <v>145</v>
      </c>
      <c r="T126" s="1">
        <v>1</v>
      </c>
      <c r="U126" s="1">
        <v>1</v>
      </c>
      <c r="V126" s="1"/>
      <c r="W126" s="1">
        <v>1</v>
      </c>
      <c r="X126" s="1"/>
      <c r="Y126" s="1">
        <v>1</v>
      </c>
      <c r="Z126" s="1"/>
      <c r="AA126" s="1"/>
      <c r="AB126" s="1"/>
      <c r="AC126" s="1"/>
      <c r="AD126" s="1"/>
      <c r="AE126" s="1"/>
      <c r="AF126" s="1"/>
      <c r="AG126" s="1"/>
      <c r="AH126" s="1"/>
      <c r="AI126" s="1"/>
      <c r="AJ126" s="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f t="shared" si="17"/>
        <v>4</v>
      </c>
      <c r="BS126" s="1" t="str">
        <f t="shared" si="24"/>
        <v>Préstamo</v>
      </c>
      <c r="BT126" s="1" t="s">
        <v>104</v>
      </c>
      <c r="BU126" s="1" t="s">
        <v>122</v>
      </c>
      <c r="BV126" s="1" t="s">
        <v>123</v>
      </c>
      <c r="BW126" s="3" t="s">
        <v>101</v>
      </c>
      <c r="BX126" s="4">
        <f t="shared" ca="1" si="25"/>
        <v>1375956</v>
      </c>
      <c r="BY126" s="5" t="str">
        <f t="shared" ca="1" si="26"/>
        <v>750k-5 mil</v>
      </c>
      <c r="BZ126" s="2">
        <f t="shared" ca="1" si="27"/>
        <v>1980657</v>
      </c>
      <c r="CA126" s="2"/>
      <c r="CB126" s="2">
        <f t="shared" ca="1" si="28"/>
        <v>1980657</v>
      </c>
      <c r="CC126" s="2" t="s">
        <v>119</v>
      </c>
      <c r="CD126" s="2" t="s">
        <v>125</v>
      </c>
      <c r="CE126" s="2">
        <f t="shared" ca="1" si="29"/>
        <v>10</v>
      </c>
      <c r="CF126" s="2">
        <f t="shared" ca="1" si="30"/>
        <v>137595.6</v>
      </c>
      <c r="CG126" s="6">
        <f t="shared" ca="1" si="31"/>
        <v>0.6946967597115502</v>
      </c>
      <c r="CH126" s="2" t="str">
        <f t="shared" ca="1" si="32"/>
        <v>1x</v>
      </c>
      <c r="CI126" s="2" t="s">
        <v>112</v>
      </c>
    </row>
    <row r="127" spans="1:87" x14ac:dyDescent="0.75">
      <c r="A127">
        <v>11234</v>
      </c>
      <c r="B127" t="s">
        <v>136</v>
      </c>
      <c r="C127" s="12">
        <v>0.4</v>
      </c>
      <c r="D127" t="s">
        <v>101</v>
      </c>
      <c r="E127" t="s">
        <v>100</v>
      </c>
      <c r="F127" s="12">
        <v>0.5</v>
      </c>
      <c r="G127" s="12" t="str">
        <f t="shared" si="18"/>
        <v>No</v>
      </c>
      <c r="H127" t="s">
        <v>116</v>
      </c>
      <c r="I127" s="7" t="s">
        <v>117</v>
      </c>
      <c r="J127" s="8">
        <v>44012</v>
      </c>
      <c r="K127">
        <f t="shared" ca="1" si="19"/>
        <v>6</v>
      </c>
      <c r="L127" t="str">
        <f t="shared" ca="1" si="20"/>
        <v>5-10 años</v>
      </c>
      <c r="M127" s="8">
        <v>44012</v>
      </c>
      <c r="N127">
        <f t="shared" ca="1" si="33"/>
        <v>6</v>
      </c>
      <c r="O127" t="str">
        <f t="shared" ca="1" si="21"/>
        <v>5-10 años</v>
      </c>
      <c r="P127" s="8">
        <v>31048</v>
      </c>
      <c r="Q127">
        <f t="shared" ca="1" si="22"/>
        <v>41</v>
      </c>
      <c r="R127" t="str">
        <f t="shared" ca="1" si="23"/>
        <v>35-44</v>
      </c>
      <c r="S127" t="s">
        <v>103</v>
      </c>
      <c r="T127">
        <v>1</v>
      </c>
      <c r="V127">
        <v>1</v>
      </c>
      <c r="X127">
        <v>1</v>
      </c>
      <c r="Z127">
        <v>1</v>
      </c>
      <c r="BR127">
        <f t="shared" si="17"/>
        <v>4</v>
      </c>
      <c r="BS127" t="str">
        <f t="shared" si="24"/>
        <v>Préstamo</v>
      </c>
      <c r="BT127" t="s">
        <v>104</v>
      </c>
      <c r="BU127" t="s">
        <v>122</v>
      </c>
      <c r="BV127" t="s">
        <v>123</v>
      </c>
      <c r="BW127" s="8" t="s">
        <v>101</v>
      </c>
      <c r="BX127" s="9">
        <f t="shared" ca="1" si="25"/>
        <v>2082422</v>
      </c>
      <c r="BY127" s="10" t="str">
        <f t="shared" ca="1" si="26"/>
        <v>750k-5 mil</v>
      </c>
      <c r="BZ127" s="7">
        <f t="shared" ca="1" si="27"/>
        <v>1183899</v>
      </c>
      <c r="CA127" s="7"/>
      <c r="CB127" s="7">
        <f t="shared" ca="1" si="28"/>
        <v>1183899</v>
      </c>
      <c r="CC127" s="7" t="s">
        <v>119</v>
      </c>
      <c r="CD127" s="7" t="s">
        <v>111</v>
      </c>
      <c r="CE127" s="7">
        <f t="shared" ca="1" si="29"/>
        <v>1</v>
      </c>
      <c r="CF127" s="7">
        <f t="shared" ca="1" si="30"/>
        <v>2082422</v>
      </c>
      <c r="CG127" s="11">
        <f t="shared" ca="1" si="31"/>
        <v>1.7589524106363803</v>
      </c>
      <c r="CH127" s="7" t="str">
        <f t="shared" ca="1" si="32"/>
        <v>1-5x</v>
      </c>
      <c r="CI127" s="7" t="s">
        <v>112</v>
      </c>
    </row>
    <row r="128" spans="1:87" x14ac:dyDescent="0.75">
      <c r="A128" s="1">
        <v>11235</v>
      </c>
      <c r="B128" s="1" t="s">
        <v>99</v>
      </c>
      <c r="C128" s="13">
        <v>0.15</v>
      </c>
      <c r="D128" s="1" t="s">
        <v>100</v>
      </c>
      <c r="E128" s="1" t="s">
        <v>101</v>
      </c>
      <c r="F128" s="13"/>
      <c r="G128" s="13" t="str">
        <f t="shared" si="18"/>
        <v>No</v>
      </c>
      <c r="H128" s="1" t="s">
        <v>102</v>
      </c>
      <c r="I128" s="2" t="s">
        <v>102</v>
      </c>
      <c r="J128" s="3">
        <v>43831</v>
      </c>
      <c r="K128" s="1">
        <f t="shared" ca="1" si="19"/>
        <v>6</v>
      </c>
      <c r="L128" s="1" t="str">
        <f t="shared" ca="1" si="20"/>
        <v>5-10 años</v>
      </c>
      <c r="M128" s="3">
        <v>43831</v>
      </c>
      <c r="N128" s="1">
        <f t="shared" ca="1" si="33"/>
        <v>6</v>
      </c>
      <c r="O128" s="1" t="str">
        <f t="shared" ca="1" si="21"/>
        <v>5-10 años</v>
      </c>
      <c r="P128" s="3">
        <v>29221</v>
      </c>
      <c r="Q128" s="1">
        <f t="shared" ca="1" si="22"/>
        <v>46</v>
      </c>
      <c r="R128" s="1" t="str">
        <f t="shared" ca="1" si="23"/>
        <v>45-54</v>
      </c>
      <c r="S128" s="1" t="s">
        <v>126</v>
      </c>
      <c r="T128" s="1"/>
      <c r="U128" s="1">
        <v>1</v>
      </c>
      <c r="V128" s="1">
        <v>1</v>
      </c>
      <c r="W128" s="1">
        <v>1</v>
      </c>
      <c r="X128" s="1">
        <v>1</v>
      </c>
      <c r="Y128" s="1">
        <v>1</v>
      </c>
      <c r="Z128" s="1">
        <v>1</v>
      </c>
      <c r="AA128" s="1"/>
      <c r="AB128" s="1"/>
      <c r="AC128" s="1"/>
      <c r="AD128" s="1"/>
      <c r="AE128" s="1"/>
      <c r="AF128" s="1"/>
      <c r="AG128" s="1"/>
      <c r="AH128" s="1"/>
      <c r="AI128" s="1"/>
      <c r="AJ128" s="1"/>
      <c r="AK128" s="1"/>
      <c r="AL128" s="1"/>
      <c r="AM128" s="1"/>
      <c r="AN128" s="1"/>
      <c r="AO128" s="1"/>
      <c r="AP128" s="1"/>
      <c r="AQ128" s="1"/>
      <c r="AR128" s="1"/>
      <c r="AS128" s="1"/>
      <c r="AT128" s="1"/>
      <c r="AU128" s="1"/>
      <c r="AV128" s="1"/>
      <c r="AW128" s="1"/>
      <c r="AX128" s="1"/>
      <c r="AY128" s="1"/>
      <c r="AZ128" s="1"/>
      <c r="BA128" s="1"/>
      <c r="BB128" s="1"/>
      <c r="BC128" s="1"/>
      <c r="BD128" s="1"/>
      <c r="BE128" s="1"/>
      <c r="BF128" s="1"/>
      <c r="BG128" s="1"/>
      <c r="BH128" s="1"/>
      <c r="BI128" s="1"/>
      <c r="BJ128" s="1"/>
      <c r="BK128" s="1"/>
      <c r="BL128" s="1"/>
      <c r="BM128" s="1"/>
      <c r="BN128" s="1"/>
      <c r="BO128" s="1"/>
      <c r="BP128" s="1"/>
      <c r="BQ128" s="1"/>
      <c r="BR128" s="1">
        <f t="shared" si="17"/>
        <v>6</v>
      </c>
      <c r="BS128" s="1" t="str">
        <f t="shared" si="24"/>
        <v>Sin préstamo</v>
      </c>
      <c r="BT128" s="1" t="s">
        <v>104</v>
      </c>
      <c r="BU128" s="1" t="s">
        <v>109</v>
      </c>
      <c r="BV128" s="1" t="s">
        <v>106</v>
      </c>
      <c r="BW128" s="3" t="s">
        <v>101</v>
      </c>
      <c r="BX128" s="4" t="str">
        <f t="shared" ca="1" si="25"/>
        <v/>
      </c>
      <c r="BY128" s="5" t="str">
        <f t="shared" ca="1" si="26"/>
        <v/>
      </c>
      <c r="BZ128" s="2">
        <f t="shared" ca="1" si="27"/>
        <v>1697382</v>
      </c>
      <c r="CA128" s="2"/>
      <c r="CB128" s="2">
        <f t="shared" ca="1" si="28"/>
        <v>1697382</v>
      </c>
      <c r="CC128" s="2"/>
      <c r="CD128" s="2"/>
      <c r="CE128" s="2" t="str">
        <f t="shared" ca="1" si="29"/>
        <v/>
      </c>
      <c r="CF128" s="2" t="str">
        <f t="shared" ca="1" si="30"/>
        <v/>
      </c>
      <c r="CG128" s="6" t="str">
        <f t="shared" ca="1" si="31"/>
        <v/>
      </c>
      <c r="CH128" s="2" t="str">
        <f t="shared" ca="1" si="32"/>
        <v/>
      </c>
      <c r="CI128" s="2" t="s">
        <v>102</v>
      </c>
    </row>
    <row r="129" spans="1:87" x14ac:dyDescent="0.75">
      <c r="A129">
        <v>11236</v>
      </c>
      <c r="B129" t="s">
        <v>99</v>
      </c>
      <c r="C129" s="12">
        <v>0.2</v>
      </c>
      <c r="D129" t="s">
        <v>101</v>
      </c>
      <c r="E129" t="s">
        <v>101</v>
      </c>
      <c r="G129" s="12" t="str">
        <f t="shared" si="18"/>
        <v>No</v>
      </c>
      <c r="H129" t="s">
        <v>107</v>
      </c>
      <c r="I129" s="7" t="s">
        <v>124</v>
      </c>
      <c r="J129" s="8">
        <v>43646</v>
      </c>
      <c r="K129">
        <f t="shared" ca="1" si="19"/>
        <v>7</v>
      </c>
      <c r="L129" t="str">
        <f t="shared" ca="1" si="20"/>
        <v>5-10 años</v>
      </c>
      <c r="M129" s="8">
        <v>43646</v>
      </c>
      <c r="N129">
        <f t="shared" ca="1" si="33"/>
        <v>7</v>
      </c>
      <c r="O129" t="str">
        <f t="shared" ca="1" si="21"/>
        <v>5-10 años</v>
      </c>
      <c r="P129" s="8">
        <v>27395</v>
      </c>
      <c r="Q129">
        <f t="shared" ca="1" si="22"/>
        <v>51</v>
      </c>
      <c r="R129" t="str">
        <f t="shared" ca="1" si="23"/>
        <v>45-54</v>
      </c>
      <c r="S129" t="s">
        <v>114</v>
      </c>
      <c r="T129">
        <v>1</v>
      </c>
      <c r="V129">
        <v>1</v>
      </c>
      <c r="X129">
        <v>1</v>
      </c>
      <c r="Z129">
        <v>1</v>
      </c>
      <c r="BR129">
        <f t="shared" si="17"/>
        <v>4</v>
      </c>
      <c r="BS129" t="str">
        <f t="shared" si="24"/>
        <v>Préstamo</v>
      </c>
      <c r="BT129" t="s">
        <v>104</v>
      </c>
      <c r="BU129" t="s">
        <v>109</v>
      </c>
      <c r="BV129" t="s">
        <v>106</v>
      </c>
      <c r="BW129" s="8" t="s">
        <v>101</v>
      </c>
      <c r="BX129" s="9">
        <f t="shared" ca="1" si="25"/>
        <v>2431845</v>
      </c>
      <c r="BY129" s="10" t="str">
        <f t="shared" ca="1" si="26"/>
        <v>750k-5 mil</v>
      </c>
      <c r="BZ129" s="7">
        <f t="shared" ca="1" si="27"/>
        <v>1390337</v>
      </c>
      <c r="CA129" s="7"/>
      <c r="CB129" s="7">
        <f t="shared" ca="1" si="28"/>
        <v>1390337</v>
      </c>
      <c r="CC129" s="7" t="s">
        <v>110</v>
      </c>
      <c r="CD129" s="7" t="s">
        <v>111</v>
      </c>
      <c r="CE129" s="7">
        <f t="shared" ca="1" si="29"/>
        <v>7</v>
      </c>
      <c r="CF129" s="7">
        <f t="shared" ca="1" si="30"/>
        <v>347406.42857142858</v>
      </c>
      <c r="CG129" s="11">
        <f t="shared" ca="1" si="31"/>
        <v>1.7491047134615565</v>
      </c>
      <c r="CH129" s="7" t="str">
        <f t="shared" ca="1" si="32"/>
        <v>1-5x</v>
      </c>
      <c r="CI129" s="7" t="s">
        <v>112</v>
      </c>
    </row>
    <row r="130" spans="1:87" x14ac:dyDescent="0.75">
      <c r="A130" s="1">
        <v>11237</v>
      </c>
      <c r="B130" s="1" t="s">
        <v>99</v>
      </c>
      <c r="C130" s="13">
        <v>0.3</v>
      </c>
      <c r="D130" s="1" t="s">
        <v>100</v>
      </c>
      <c r="E130" s="1" t="s">
        <v>100</v>
      </c>
      <c r="F130" s="13">
        <v>0.15</v>
      </c>
      <c r="G130" s="13" t="str">
        <f t="shared" si="18"/>
        <v>No</v>
      </c>
      <c r="H130" s="1" t="s">
        <v>102</v>
      </c>
      <c r="I130" s="2" t="s">
        <v>117</v>
      </c>
      <c r="J130" s="3">
        <v>43466</v>
      </c>
      <c r="K130" s="1">
        <f t="shared" ca="1" si="19"/>
        <v>7</v>
      </c>
      <c r="L130" s="1" t="str">
        <f t="shared" ca="1" si="20"/>
        <v>5-10 años</v>
      </c>
      <c r="M130" s="3">
        <v>43466</v>
      </c>
      <c r="N130" s="1">
        <f t="shared" ca="1" si="33"/>
        <v>7</v>
      </c>
      <c r="O130" s="1" t="str">
        <f t="shared" ca="1" si="21"/>
        <v>5-10 años</v>
      </c>
      <c r="P130" s="3">
        <v>25569</v>
      </c>
      <c r="Q130" s="1">
        <f t="shared" ca="1" si="22"/>
        <v>56</v>
      </c>
      <c r="R130" s="1" t="str">
        <f t="shared" ca="1" si="23"/>
        <v>55-64</v>
      </c>
      <c r="S130" s="1" t="s">
        <v>133</v>
      </c>
      <c r="T130" s="1">
        <v>1</v>
      </c>
      <c r="U130" s="1">
        <v>1</v>
      </c>
      <c r="V130" s="1">
        <v>1</v>
      </c>
      <c r="W130" s="1">
        <v>1</v>
      </c>
      <c r="X130" s="1">
        <v>1</v>
      </c>
      <c r="Y130" s="1"/>
      <c r="Z130" s="1"/>
      <c r="AA130" s="1"/>
      <c r="AB130" s="1"/>
      <c r="AC130" s="1"/>
      <c r="AD130" s="1"/>
      <c r="AE130" s="1"/>
      <c r="AF130" s="1"/>
      <c r="AG130" s="1"/>
      <c r="AH130" s="1"/>
      <c r="AI130" s="1"/>
      <c r="AJ130" s="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f t="shared" si="17"/>
        <v>5</v>
      </c>
      <c r="BS130" s="1" t="str">
        <f t="shared" si="24"/>
        <v>Préstamo</v>
      </c>
      <c r="BT130" s="1" t="s">
        <v>104</v>
      </c>
      <c r="BU130" s="1" t="s">
        <v>122</v>
      </c>
      <c r="BV130" s="1" t="s">
        <v>123</v>
      </c>
      <c r="BW130" s="3" t="s">
        <v>101</v>
      </c>
      <c r="BX130" s="4">
        <f t="shared" ca="1" si="25"/>
        <v>4149186</v>
      </c>
      <c r="BY130" s="5" t="str">
        <f t="shared" ca="1" si="26"/>
        <v>750k-5 mil</v>
      </c>
      <c r="BZ130" s="2">
        <f t="shared" ca="1" si="27"/>
        <v>1625130</v>
      </c>
      <c r="CA130" s="2"/>
      <c r="CB130" s="2">
        <f t="shared" ca="1" si="28"/>
        <v>1625130</v>
      </c>
      <c r="CC130" s="2" t="s">
        <v>119</v>
      </c>
      <c r="CD130" s="2" t="s">
        <v>125</v>
      </c>
      <c r="CE130" s="2">
        <f t="shared" ca="1" si="29"/>
        <v>1</v>
      </c>
      <c r="CF130" s="2">
        <f t="shared" ca="1" si="30"/>
        <v>4149186</v>
      </c>
      <c r="CG130" s="6">
        <f t="shared" ca="1" si="31"/>
        <v>2.5531409794908715</v>
      </c>
      <c r="CH130" s="2" t="str">
        <f t="shared" ca="1" si="32"/>
        <v>1-5x</v>
      </c>
      <c r="CI130" s="2" t="s">
        <v>112</v>
      </c>
    </row>
    <row r="131" spans="1:87" x14ac:dyDescent="0.75">
      <c r="A131">
        <v>11238</v>
      </c>
      <c r="B131" t="s">
        <v>99</v>
      </c>
      <c r="C131" s="12">
        <v>0.4</v>
      </c>
      <c r="D131" t="s">
        <v>101</v>
      </c>
      <c r="E131" t="s">
        <v>100</v>
      </c>
      <c r="F131" s="12">
        <v>0.3</v>
      </c>
      <c r="G131" s="12" t="str">
        <f t="shared" si="18"/>
        <v>No</v>
      </c>
      <c r="H131" t="s">
        <v>102</v>
      </c>
      <c r="I131" s="7" t="s">
        <v>124</v>
      </c>
      <c r="J131" s="8">
        <v>43281</v>
      </c>
      <c r="K131">
        <f t="shared" ca="1" si="19"/>
        <v>8</v>
      </c>
      <c r="L131" t="str">
        <f t="shared" ca="1" si="20"/>
        <v>5-10 años</v>
      </c>
      <c r="M131" s="8">
        <v>43281</v>
      </c>
      <c r="N131">
        <f t="shared" ca="1" si="33"/>
        <v>8</v>
      </c>
      <c r="O131" t="str">
        <f t="shared" ca="1" si="21"/>
        <v>5-10 años</v>
      </c>
      <c r="P131" s="8">
        <v>23743</v>
      </c>
      <c r="Q131">
        <f t="shared" ca="1" si="22"/>
        <v>61</v>
      </c>
      <c r="R131" t="str">
        <f t="shared" ca="1" si="23"/>
        <v>55-64</v>
      </c>
      <c r="S131" t="s">
        <v>103</v>
      </c>
      <c r="T131">
        <v>1</v>
      </c>
      <c r="V131">
        <v>1</v>
      </c>
      <c r="X131">
        <v>1</v>
      </c>
      <c r="Z131">
        <v>1</v>
      </c>
      <c r="BR131">
        <f t="shared" si="17"/>
        <v>4</v>
      </c>
      <c r="BS131" t="str">
        <f t="shared" si="24"/>
        <v>Préstamo</v>
      </c>
      <c r="BT131" t="s">
        <v>104</v>
      </c>
      <c r="BU131" t="s">
        <v>105</v>
      </c>
      <c r="BV131" t="s">
        <v>106</v>
      </c>
      <c r="BW131" s="8" t="s">
        <v>101</v>
      </c>
      <c r="BX131" s="9">
        <f t="shared" ca="1" si="25"/>
        <v>4791002</v>
      </c>
      <c r="BY131" s="10" t="str">
        <f t="shared" ca="1" si="26"/>
        <v>750k-5 mil</v>
      </c>
      <c r="BZ131" s="7">
        <f t="shared" ca="1" si="27"/>
        <v>128866</v>
      </c>
      <c r="CA131" s="7"/>
      <c r="CB131" s="7">
        <f t="shared" ca="1" si="28"/>
        <v>128866</v>
      </c>
      <c r="CC131" s="7" t="s">
        <v>119</v>
      </c>
      <c r="CD131" s="7" t="s">
        <v>111</v>
      </c>
      <c r="CE131" s="7">
        <f t="shared" ca="1" si="29"/>
        <v>6</v>
      </c>
      <c r="CF131" s="7">
        <f t="shared" ca="1" si="30"/>
        <v>798500.33333333337</v>
      </c>
      <c r="CG131" s="11">
        <f t="shared" ca="1" si="31"/>
        <v>37.178169571492866</v>
      </c>
      <c r="CH131" s="7" t="str">
        <f t="shared" ca="1" si="32"/>
        <v>20-50x</v>
      </c>
      <c r="CI131" s="7" t="s">
        <v>112</v>
      </c>
    </row>
    <row r="132" spans="1:87" x14ac:dyDescent="0.75">
      <c r="A132" s="1">
        <v>11239</v>
      </c>
      <c r="B132" s="1" t="s">
        <v>142</v>
      </c>
      <c r="C132" s="13">
        <v>0.5</v>
      </c>
      <c r="D132" s="1" t="s">
        <v>100</v>
      </c>
      <c r="E132" s="1" t="s">
        <v>101</v>
      </c>
      <c r="F132" s="13"/>
      <c r="G132" s="13" t="str">
        <f t="shared" si="18"/>
        <v>Si</v>
      </c>
      <c r="H132" s="1" t="s">
        <v>102</v>
      </c>
      <c r="I132" s="2" t="s">
        <v>117</v>
      </c>
      <c r="J132" s="3">
        <v>43101</v>
      </c>
      <c r="K132" s="1">
        <f t="shared" ca="1" si="19"/>
        <v>8</v>
      </c>
      <c r="L132" s="1" t="str">
        <f t="shared" ca="1" si="20"/>
        <v>5-10 años</v>
      </c>
      <c r="M132" s="3">
        <v>43101</v>
      </c>
      <c r="N132" s="1">
        <f t="shared" ca="1" si="33"/>
        <v>8</v>
      </c>
      <c r="O132" s="1" t="str">
        <f t="shared" ca="1" si="21"/>
        <v>5-10 años</v>
      </c>
      <c r="P132" s="3">
        <v>36526</v>
      </c>
      <c r="Q132" s="1">
        <f t="shared" ca="1" si="22"/>
        <v>26</v>
      </c>
      <c r="R132" s="1" t="str">
        <f t="shared" ca="1" si="23"/>
        <v>25-34</v>
      </c>
      <c r="S132" s="1" t="s">
        <v>138</v>
      </c>
      <c r="T132" s="1">
        <v>1</v>
      </c>
      <c r="U132" s="1">
        <v>1</v>
      </c>
      <c r="V132" s="1"/>
      <c r="W132" s="1">
        <v>1</v>
      </c>
      <c r="X132" s="1"/>
      <c r="Y132" s="1">
        <v>1</v>
      </c>
      <c r="Z132" s="1"/>
      <c r="AA132" s="1"/>
      <c r="AB132" s="1"/>
      <c r="AC132" s="1"/>
      <c r="AD132" s="1"/>
      <c r="AE132" s="1"/>
      <c r="AF132" s="1"/>
      <c r="AG132" s="1"/>
      <c r="AH132" s="1"/>
      <c r="AI132" s="1"/>
      <c r="AJ132" s="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f t="shared" ref="BR132:BR195" si="34">SUM(T132:BQ132)</f>
        <v>4</v>
      </c>
      <c r="BS132" s="1" t="str">
        <f t="shared" si="24"/>
        <v>Préstamo</v>
      </c>
      <c r="BT132" s="1" t="s">
        <v>104</v>
      </c>
      <c r="BU132" s="1" t="s">
        <v>122</v>
      </c>
      <c r="BV132" s="1" t="s">
        <v>123</v>
      </c>
      <c r="BW132" s="3" t="s">
        <v>101</v>
      </c>
      <c r="BX132" s="4">
        <f t="shared" ca="1" si="25"/>
        <v>459055</v>
      </c>
      <c r="BY132" s="5" t="str">
        <f t="shared" ca="1" si="26"/>
        <v>250k-750k</v>
      </c>
      <c r="BZ132" s="2">
        <f t="shared" ca="1" si="27"/>
        <v>549503</v>
      </c>
      <c r="CA132" s="2"/>
      <c r="CB132" s="2">
        <f t="shared" ca="1" si="28"/>
        <v>549503</v>
      </c>
      <c r="CC132" s="2" t="s">
        <v>110</v>
      </c>
      <c r="CD132" s="2" t="s">
        <v>125</v>
      </c>
      <c r="CE132" s="2">
        <f t="shared" ca="1" si="29"/>
        <v>6</v>
      </c>
      <c r="CF132" s="2">
        <f t="shared" ca="1" si="30"/>
        <v>76509.166666666672</v>
      </c>
      <c r="CG132" s="6">
        <f t="shared" ca="1" si="31"/>
        <v>0.83540035268233293</v>
      </c>
      <c r="CH132" s="2" t="str">
        <f t="shared" ca="1" si="32"/>
        <v>1x</v>
      </c>
      <c r="CI132" s="2" t="s">
        <v>102</v>
      </c>
    </row>
    <row r="133" spans="1:87" x14ac:dyDescent="0.75">
      <c r="A133">
        <v>11240</v>
      </c>
      <c r="B133" t="s">
        <v>99</v>
      </c>
      <c r="C133" s="12">
        <v>0.6</v>
      </c>
      <c r="D133" t="s">
        <v>101</v>
      </c>
      <c r="E133" t="s">
        <v>101</v>
      </c>
      <c r="G133" s="12" t="str">
        <f t="shared" ref="G133:G196" si="35">IF(OR(C133&gt;=51%, AND(C133&gt;=20%, D133="Si", E133="No"), AND(C133&gt;=20%, D133="Si", E133="Si", F133&gt;=30%)), "Si", "No")</f>
        <v>Si</v>
      </c>
      <c r="H133" t="s">
        <v>102</v>
      </c>
      <c r="I133" s="7" t="s">
        <v>117</v>
      </c>
      <c r="J133" s="8">
        <v>42916</v>
      </c>
      <c r="K133">
        <f t="shared" ref="K133:K196" ca="1" si="36">IF(J133=0,"",ROUNDDOWN(((TODAY()-J133)/365),0))</f>
        <v>9</v>
      </c>
      <c r="L133" t="str">
        <f t="shared" ref="L133:L196" ca="1" si="37">IF(ISBLANK(J133),"",IF(DATEDIF(J133,TODAY(),"Y")&lt;1,"&lt;12 meses",
IF(DATEDIF(J133,TODAY(),"Y")&lt;3,"1-3 años",IF(DATEDIF(J133,TODAY(),"Y")&lt;5,"3-5 años",IF(DATEDIF(J133,TODAY(),"Y")&lt;10,"5-10 años",IF(DATEDIF(J133,TODAY(),"Y")&lt;20,"10-20 años","&gt;20 años"))))))</f>
        <v>5-10 años</v>
      </c>
      <c r="M133" s="8">
        <v>42916</v>
      </c>
      <c r="N133">
        <f t="shared" ca="1" si="33"/>
        <v>9</v>
      </c>
      <c r="O133" t="str">
        <f t="shared" ref="O133:O196" ca="1" si="38">IF(ISBLANK(M133),"",IF(DATEDIF(M133,TODAY(),"Y")&lt;1,"&lt;12 12 meses",
IF(DATEDIF(M133,TODAY(),"Y")&lt;3,"1-3 años",IF(DATEDIF(M133,TODAY(),"Y")&lt;5,"3-5 años",IF(DATEDIF(M133,TODAY(),"Y")&lt;10,"5-10 años",IF(DATEDIF(M133,TODAY(),"Y")&lt;20,"10-20 años","&gt;20 años"))))))</f>
        <v>5-10 años</v>
      </c>
      <c r="P133" s="8">
        <v>34700</v>
      </c>
      <c r="Q133">
        <f t="shared" ref="Q133:Q196" ca="1" si="39">ROUNDDOWN(((TODAY()-P133)/365),0)</f>
        <v>31</v>
      </c>
      <c r="R133" t="str">
        <f t="shared" ref="R133:R196" ca="1" si="40">IF(Q133="","",IF(Q133&lt;18,"&lt;18",IF(Q133&lt;=24,"18-24",IF(Q133&lt;=34,"25-34",IF(Q133&lt;=44,"35-44",IF(Q133&lt;=54,"45-54",IF(Q133&lt;=64,"55-64","64+")))))))</f>
        <v>25-34</v>
      </c>
      <c r="S133" t="s">
        <v>148</v>
      </c>
      <c r="V133">
        <v>1</v>
      </c>
      <c r="X133">
        <v>1</v>
      </c>
      <c r="Z133">
        <v>1</v>
      </c>
      <c r="BR133">
        <f t="shared" si="34"/>
        <v>3</v>
      </c>
      <c r="BS133" t="str">
        <f t="shared" ref="BS133:BS196" si="41">IF(T133=1,"Préstamo","Sin préstamo")</f>
        <v>Sin préstamo</v>
      </c>
      <c r="BT133" t="s">
        <v>104</v>
      </c>
      <c r="BU133" t="s">
        <v>122</v>
      </c>
      <c r="BV133" t="s">
        <v>123</v>
      </c>
      <c r="BW133" s="8" t="s">
        <v>101</v>
      </c>
      <c r="BX133" s="9" t="str">
        <f t="shared" ref="BX133:BX196" ca="1" si="42">IF(T133=1,RANDBETWEEN(0,5000000),"")</f>
        <v/>
      </c>
      <c r="BY133" s="10" t="str">
        <f t="shared" ref="BY133:BY196" ca="1" si="43">IF(OR(BX133="",ISBLANK(BX133)),"",IF(BX133&gt;5000000,"&gt;5 mil",
IF(BX133&lt;=50000,"&lt;=50k",
IF(AND(BX133&gt;50000,BX133&lt;=100000),"50k-100k",
IF(AND(BX133&gt;100000,BX133&lt;=250000),"100k-250k",
IF(AND(BX133&gt;250000,BX133&lt;=750000),"250k-750k",
IF(AND(BX133&gt;750000,BX133&lt;=5000000),"750k-5 mil","Desconocido")))))))</f>
        <v/>
      </c>
      <c r="BZ133" s="7">
        <f t="shared" ref="BZ133:BZ196" ca="1" si="44">RANDBETWEEN(0,2000000)</f>
        <v>535884</v>
      </c>
      <c r="CA133" s="7"/>
      <c r="CB133" s="7">
        <f t="shared" ref="CB133:CB196" ca="1" si="45">BZ133+CA133</f>
        <v>535884</v>
      </c>
      <c r="CC133" s="7"/>
      <c r="CD133" s="7"/>
      <c r="CE133" s="7" t="str">
        <f t="shared" ref="CE133:CE196" ca="1" si="46">IF(T133=1,RANDBETWEEN(1,10),"")</f>
        <v/>
      </c>
      <c r="CF133" s="7" t="str">
        <f t="shared" ref="CF133:CF196" ca="1" si="47">IF(OR(BX133="", ISBLANK(BX133)), "", BX133/CE133)</f>
        <v/>
      </c>
      <c r="CG133" s="11" t="str">
        <f t="shared" ref="CG133:CG196" ca="1" si="48">IF(OR(ISBLANK(BX133), BX133=""), "",
   IF(OR(ISBLANK(CB133), CB133=0), "no deposits", BX133/CB133))</f>
        <v/>
      </c>
      <c r="CH133" s="7" t="str">
        <f t="shared" ref="CH133:CH196" ca="1" si="49">IF(CG133="","",IF(ISERROR(CG133),"no deposits",IF(CG133&lt;100%,"1x",IF(CG133&lt;500%,"1-5x",IF(CG133&lt;1000%,"5-10x",IF(CG133&lt;2000%,"10-20x",IF(CG133&lt;5000%,"20-50x",IF(CG133&lt;10000%,"50-100x",IF(CG133&lt;50000%,"100-500x","&gt;500x")))))))))</f>
        <v/>
      </c>
      <c r="CI133" s="7" t="s">
        <v>102</v>
      </c>
    </row>
    <row r="134" spans="1:87" x14ac:dyDescent="0.75">
      <c r="A134" s="1">
        <v>11241</v>
      </c>
      <c r="B134" s="1" t="s">
        <v>99</v>
      </c>
      <c r="C134" s="13">
        <v>0.7</v>
      </c>
      <c r="D134" s="1" t="s">
        <v>100</v>
      </c>
      <c r="E134" s="1" t="s">
        <v>100</v>
      </c>
      <c r="F134" s="13">
        <v>0.4</v>
      </c>
      <c r="G134" s="13" t="str">
        <f t="shared" si="35"/>
        <v>Si</v>
      </c>
      <c r="H134" s="1" t="s">
        <v>102</v>
      </c>
      <c r="I134" s="2" t="s">
        <v>117</v>
      </c>
      <c r="J134" s="3">
        <v>42736</v>
      </c>
      <c r="K134" s="1">
        <f t="shared" ca="1" si="36"/>
        <v>9</v>
      </c>
      <c r="L134" s="1" t="str">
        <f t="shared" ca="1" si="37"/>
        <v>5-10 años</v>
      </c>
      <c r="M134" s="3">
        <v>42736</v>
      </c>
      <c r="N134" s="1">
        <f t="shared" ref="N134:N197" ca="1" si="50">IF(M134=0,"",ROUNDDOWN(((TODAY()-M134)/365),0))</f>
        <v>9</v>
      </c>
      <c r="O134" s="1" t="str">
        <f t="shared" ca="1" si="38"/>
        <v>5-10 años</v>
      </c>
      <c r="P134" s="3">
        <v>32874</v>
      </c>
      <c r="Q134" s="1">
        <f t="shared" ca="1" si="39"/>
        <v>36</v>
      </c>
      <c r="R134" s="1" t="str">
        <f t="shared" ca="1" si="40"/>
        <v>35-44</v>
      </c>
      <c r="S134" s="1" t="s">
        <v>103</v>
      </c>
      <c r="T134" s="1"/>
      <c r="U134" s="1">
        <v>1</v>
      </c>
      <c r="V134" s="1">
        <v>1</v>
      </c>
      <c r="W134" s="1">
        <v>1</v>
      </c>
      <c r="X134" s="1">
        <v>1</v>
      </c>
      <c r="Y134" s="1">
        <v>1</v>
      </c>
      <c r="Z134" s="1">
        <v>1</v>
      </c>
      <c r="AA134" s="1"/>
      <c r="AB134" s="1"/>
      <c r="AC134" s="1"/>
      <c r="AD134" s="1"/>
      <c r="AE134" s="1"/>
      <c r="AF134" s="1"/>
      <c r="AG134" s="1"/>
      <c r="AH134" s="1"/>
      <c r="AI134" s="1"/>
      <c r="AJ134" s="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f t="shared" si="34"/>
        <v>6</v>
      </c>
      <c r="BS134" s="1" t="str">
        <f t="shared" si="41"/>
        <v>Sin préstamo</v>
      </c>
      <c r="BT134" s="1" t="s">
        <v>104</v>
      </c>
      <c r="BU134" s="1" t="s">
        <v>122</v>
      </c>
      <c r="BV134" s="1" t="s">
        <v>123</v>
      </c>
      <c r="BW134" s="3" t="s">
        <v>101</v>
      </c>
      <c r="BX134" s="4" t="str">
        <f t="shared" ca="1" si="42"/>
        <v/>
      </c>
      <c r="BY134" s="5" t="str">
        <f t="shared" ca="1" si="43"/>
        <v/>
      </c>
      <c r="BZ134" s="2">
        <f t="shared" ca="1" si="44"/>
        <v>690159</v>
      </c>
      <c r="CA134" s="2"/>
      <c r="CB134" s="2">
        <f t="shared" ca="1" si="45"/>
        <v>690159</v>
      </c>
      <c r="CC134" s="2"/>
      <c r="CD134" s="2"/>
      <c r="CE134" s="2" t="str">
        <f t="shared" ca="1" si="46"/>
        <v/>
      </c>
      <c r="CF134" s="2" t="str">
        <f t="shared" ca="1" si="47"/>
        <v/>
      </c>
      <c r="CG134" s="6" t="str">
        <f t="shared" ca="1" si="48"/>
        <v/>
      </c>
      <c r="CH134" s="2" t="str">
        <f t="shared" ca="1" si="49"/>
        <v/>
      </c>
      <c r="CI134" s="2" t="s">
        <v>102</v>
      </c>
    </row>
    <row r="135" spans="1:87" x14ac:dyDescent="0.75">
      <c r="A135">
        <v>11242</v>
      </c>
      <c r="B135" t="s">
        <v>99</v>
      </c>
      <c r="C135" s="12">
        <v>0.8</v>
      </c>
      <c r="D135" t="s">
        <v>101</v>
      </c>
      <c r="E135" t="s">
        <v>100</v>
      </c>
      <c r="F135" s="12">
        <v>0.75</v>
      </c>
      <c r="G135" s="12" t="str">
        <f t="shared" si="35"/>
        <v>Si</v>
      </c>
      <c r="H135" t="s">
        <v>102</v>
      </c>
      <c r="I135" s="7" t="s">
        <v>102</v>
      </c>
      <c r="J135" s="8">
        <v>42551</v>
      </c>
      <c r="K135">
        <f t="shared" ca="1" si="36"/>
        <v>10</v>
      </c>
      <c r="L135" t="str">
        <f t="shared" ca="1" si="37"/>
        <v>10-20 años</v>
      </c>
      <c r="M135" s="8">
        <v>42551</v>
      </c>
      <c r="N135">
        <f t="shared" ca="1" si="50"/>
        <v>10</v>
      </c>
      <c r="O135" t="str">
        <f t="shared" ca="1" si="38"/>
        <v>10-20 años</v>
      </c>
      <c r="P135" s="8">
        <v>31048</v>
      </c>
      <c r="Q135">
        <f t="shared" ca="1" si="39"/>
        <v>41</v>
      </c>
      <c r="R135" t="str">
        <f t="shared" ca="1" si="40"/>
        <v>35-44</v>
      </c>
      <c r="S135" t="s">
        <v>103</v>
      </c>
      <c r="V135">
        <v>1</v>
      </c>
      <c r="X135">
        <v>1</v>
      </c>
      <c r="Z135">
        <v>1</v>
      </c>
      <c r="BR135">
        <f t="shared" si="34"/>
        <v>3</v>
      </c>
      <c r="BS135" t="str">
        <f t="shared" si="41"/>
        <v>Sin préstamo</v>
      </c>
      <c r="BT135" t="s">
        <v>104</v>
      </c>
      <c r="BU135" t="s">
        <v>105</v>
      </c>
      <c r="BV135" t="s">
        <v>106</v>
      </c>
      <c r="BW135" s="8" t="s">
        <v>101</v>
      </c>
      <c r="BX135" s="9" t="str">
        <f t="shared" ca="1" si="42"/>
        <v/>
      </c>
      <c r="BY135" s="10" t="str">
        <f t="shared" ca="1" si="43"/>
        <v/>
      </c>
      <c r="BZ135" s="7">
        <f t="shared" ca="1" si="44"/>
        <v>1322126</v>
      </c>
      <c r="CA135" s="7"/>
      <c r="CB135" s="7">
        <f t="shared" ca="1" si="45"/>
        <v>1322126</v>
      </c>
      <c r="CC135" s="7"/>
      <c r="CD135" s="7"/>
      <c r="CE135" s="7" t="str">
        <f t="shared" ca="1" si="46"/>
        <v/>
      </c>
      <c r="CF135" s="7" t="str">
        <f t="shared" ca="1" si="47"/>
        <v/>
      </c>
      <c r="CG135" s="11" t="str">
        <f t="shared" ca="1" si="48"/>
        <v/>
      </c>
      <c r="CH135" s="7" t="str">
        <f t="shared" ca="1" si="49"/>
        <v/>
      </c>
      <c r="CI135" s="7" t="s">
        <v>102</v>
      </c>
    </row>
    <row r="136" spans="1:87" x14ac:dyDescent="0.75">
      <c r="A136" s="1">
        <v>11243</v>
      </c>
      <c r="B136" s="1" t="s">
        <v>136</v>
      </c>
      <c r="C136" s="13">
        <v>0.75</v>
      </c>
      <c r="D136" s="1" t="s">
        <v>100</v>
      </c>
      <c r="E136" s="1" t="s">
        <v>101</v>
      </c>
      <c r="F136" s="13"/>
      <c r="G136" s="13" t="str">
        <f t="shared" si="35"/>
        <v>Si</v>
      </c>
      <c r="H136" s="1" t="s">
        <v>102</v>
      </c>
      <c r="I136" s="2" t="s">
        <v>102</v>
      </c>
      <c r="J136" s="3">
        <v>42370</v>
      </c>
      <c r="K136" s="1">
        <f t="shared" ca="1" si="36"/>
        <v>10</v>
      </c>
      <c r="L136" s="1" t="str">
        <f t="shared" ca="1" si="37"/>
        <v>10-20 años</v>
      </c>
      <c r="M136" s="3">
        <v>42370</v>
      </c>
      <c r="N136" s="1">
        <f t="shared" ca="1" si="50"/>
        <v>10</v>
      </c>
      <c r="O136" s="1" t="str">
        <f t="shared" ca="1" si="38"/>
        <v>10-20 años</v>
      </c>
      <c r="P136" s="3">
        <v>29221</v>
      </c>
      <c r="Q136" s="1">
        <f t="shared" ca="1" si="39"/>
        <v>46</v>
      </c>
      <c r="R136" s="1" t="str">
        <f t="shared" ca="1" si="40"/>
        <v>45-54</v>
      </c>
      <c r="S136" s="1" t="s">
        <v>114</v>
      </c>
      <c r="T136" s="1"/>
      <c r="U136" s="1">
        <v>1</v>
      </c>
      <c r="V136" s="1">
        <v>1</v>
      </c>
      <c r="W136" s="1">
        <v>1</v>
      </c>
      <c r="X136" s="1">
        <v>1</v>
      </c>
      <c r="Y136" s="1"/>
      <c r="Z136" s="1"/>
      <c r="AA136" s="1"/>
      <c r="AB136" s="1"/>
      <c r="AC136" s="1"/>
      <c r="AD136" s="1"/>
      <c r="AE136" s="1"/>
      <c r="AF136" s="1"/>
      <c r="AG136" s="1"/>
      <c r="AH136" s="1"/>
      <c r="AI136" s="1"/>
      <c r="AJ136" s="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f t="shared" si="34"/>
        <v>4</v>
      </c>
      <c r="BS136" s="1" t="str">
        <f t="shared" si="41"/>
        <v>Sin préstamo</v>
      </c>
      <c r="BT136" s="1" t="s">
        <v>104</v>
      </c>
      <c r="BU136" s="1" t="s">
        <v>109</v>
      </c>
      <c r="BV136" s="1" t="s">
        <v>106</v>
      </c>
      <c r="BW136" s="3" t="s">
        <v>101</v>
      </c>
      <c r="BX136" s="4" t="str">
        <f t="shared" ca="1" si="42"/>
        <v/>
      </c>
      <c r="BY136" s="5" t="str">
        <f t="shared" ca="1" si="43"/>
        <v/>
      </c>
      <c r="BZ136" s="2">
        <f t="shared" ca="1" si="44"/>
        <v>907191</v>
      </c>
      <c r="CA136" s="2"/>
      <c r="CB136" s="2">
        <f t="shared" ca="1" si="45"/>
        <v>907191</v>
      </c>
      <c r="CC136" s="2"/>
      <c r="CD136" s="2"/>
      <c r="CE136" s="2" t="str">
        <f t="shared" ca="1" si="46"/>
        <v/>
      </c>
      <c r="CF136" s="2" t="str">
        <f t="shared" ca="1" si="47"/>
        <v/>
      </c>
      <c r="CG136" s="6" t="str">
        <f t="shared" ca="1" si="48"/>
        <v/>
      </c>
      <c r="CH136" s="2" t="str">
        <f t="shared" ca="1" si="49"/>
        <v/>
      </c>
      <c r="CI136" s="2" t="s">
        <v>102</v>
      </c>
    </row>
    <row r="137" spans="1:87" x14ac:dyDescent="0.75">
      <c r="A137">
        <v>11244</v>
      </c>
      <c r="B137" t="s">
        <v>99</v>
      </c>
      <c r="C137" s="12">
        <v>1</v>
      </c>
      <c r="D137" t="s">
        <v>101</v>
      </c>
      <c r="E137" t="s">
        <v>101</v>
      </c>
      <c r="G137" s="12" t="str">
        <f t="shared" si="35"/>
        <v>Si</v>
      </c>
      <c r="H137" t="s">
        <v>102</v>
      </c>
      <c r="I137" s="7" t="s">
        <v>117</v>
      </c>
      <c r="J137" s="8">
        <v>42185</v>
      </c>
      <c r="K137">
        <f t="shared" ca="1" si="36"/>
        <v>11</v>
      </c>
      <c r="L137" t="str">
        <f t="shared" ca="1" si="37"/>
        <v>10-20 años</v>
      </c>
      <c r="M137" s="8">
        <v>42185</v>
      </c>
      <c r="N137">
        <f t="shared" ca="1" si="50"/>
        <v>11</v>
      </c>
      <c r="O137" t="str">
        <f t="shared" ca="1" si="38"/>
        <v>10-20 años</v>
      </c>
      <c r="P137" s="8">
        <v>27395</v>
      </c>
      <c r="Q137">
        <f t="shared" ca="1" si="39"/>
        <v>51</v>
      </c>
      <c r="R137" t="str">
        <f t="shared" ca="1" si="40"/>
        <v>45-54</v>
      </c>
      <c r="S137" t="s">
        <v>114</v>
      </c>
      <c r="V137">
        <v>1</v>
      </c>
      <c r="X137">
        <v>1</v>
      </c>
      <c r="Z137">
        <v>1</v>
      </c>
      <c r="BR137">
        <f t="shared" si="34"/>
        <v>3</v>
      </c>
      <c r="BS137" t="str">
        <f t="shared" si="41"/>
        <v>Sin préstamo</v>
      </c>
      <c r="BT137" t="s">
        <v>104</v>
      </c>
      <c r="BU137" t="s">
        <v>122</v>
      </c>
      <c r="BV137" t="s">
        <v>134</v>
      </c>
      <c r="BW137" s="8" t="s">
        <v>101</v>
      </c>
      <c r="BX137" s="9" t="str">
        <f t="shared" ca="1" si="42"/>
        <v/>
      </c>
      <c r="BY137" s="10" t="str">
        <f t="shared" ca="1" si="43"/>
        <v/>
      </c>
      <c r="BZ137" s="7">
        <f t="shared" ca="1" si="44"/>
        <v>503530</v>
      </c>
      <c r="CA137" s="7"/>
      <c r="CB137" s="7">
        <f t="shared" ca="1" si="45"/>
        <v>503530</v>
      </c>
      <c r="CC137" s="7"/>
      <c r="CD137" s="7"/>
      <c r="CE137" s="7" t="str">
        <f t="shared" ca="1" si="46"/>
        <v/>
      </c>
      <c r="CF137" s="7" t="str">
        <f t="shared" ca="1" si="47"/>
        <v/>
      </c>
      <c r="CG137" s="11" t="str">
        <f t="shared" ca="1" si="48"/>
        <v/>
      </c>
      <c r="CH137" s="7" t="str">
        <f t="shared" ca="1" si="49"/>
        <v/>
      </c>
      <c r="CI137" s="7" t="s">
        <v>102</v>
      </c>
    </row>
    <row r="138" spans="1:87" x14ac:dyDescent="0.75">
      <c r="A138" s="1">
        <v>11245</v>
      </c>
      <c r="B138" s="1" t="s">
        <v>99</v>
      </c>
      <c r="C138" s="13">
        <v>0</v>
      </c>
      <c r="D138" s="1" t="s">
        <v>100</v>
      </c>
      <c r="E138" s="1" t="s">
        <v>100</v>
      </c>
      <c r="F138" s="13">
        <v>0.15</v>
      </c>
      <c r="G138" s="13" t="str">
        <f t="shared" si="35"/>
        <v>No</v>
      </c>
      <c r="H138" s="1" t="s">
        <v>102</v>
      </c>
      <c r="I138" s="2" t="s">
        <v>102</v>
      </c>
      <c r="J138" s="3">
        <v>42005</v>
      </c>
      <c r="K138" s="1">
        <f t="shared" ca="1" si="36"/>
        <v>11</v>
      </c>
      <c r="L138" s="1" t="str">
        <f t="shared" ca="1" si="37"/>
        <v>10-20 años</v>
      </c>
      <c r="M138" s="3">
        <v>42005</v>
      </c>
      <c r="N138" s="1">
        <f t="shared" ca="1" si="50"/>
        <v>11</v>
      </c>
      <c r="O138" s="1" t="str">
        <f t="shared" ca="1" si="38"/>
        <v>10-20 años</v>
      </c>
      <c r="P138" s="3">
        <v>25569</v>
      </c>
      <c r="Q138" s="1">
        <f t="shared" ca="1" si="39"/>
        <v>56</v>
      </c>
      <c r="R138" s="1" t="str">
        <f t="shared" ca="1" si="40"/>
        <v>55-64</v>
      </c>
      <c r="S138" s="1" t="s">
        <v>121</v>
      </c>
      <c r="T138" s="1"/>
      <c r="U138" s="1">
        <v>1</v>
      </c>
      <c r="V138" s="1"/>
      <c r="W138" s="1">
        <v>1</v>
      </c>
      <c r="X138" s="1"/>
      <c r="Y138" s="1">
        <v>1</v>
      </c>
      <c r="Z138" s="1"/>
      <c r="AA138" s="1"/>
      <c r="AB138" s="1"/>
      <c r="AC138" s="1"/>
      <c r="AD138" s="1"/>
      <c r="AE138" s="1"/>
      <c r="AF138" s="1"/>
      <c r="AG138" s="1"/>
      <c r="AH138" s="1"/>
      <c r="AI138" s="1"/>
      <c r="AJ138" s="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f t="shared" si="34"/>
        <v>3</v>
      </c>
      <c r="BS138" s="1" t="str">
        <f t="shared" si="41"/>
        <v>Sin préstamo</v>
      </c>
      <c r="BT138" s="1" t="s">
        <v>104</v>
      </c>
      <c r="BU138" s="1" t="s">
        <v>122</v>
      </c>
      <c r="BV138" s="1" t="s">
        <v>123</v>
      </c>
      <c r="BW138" s="3" t="s">
        <v>100</v>
      </c>
      <c r="BX138" s="4" t="str">
        <f t="shared" ca="1" si="42"/>
        <v/>
      </c>
      <c r="BY138" s="5" t="str">
        <f t="shared" ca="1" si="43"/>
        <v/>
      </c>
      <c r="BZ138" s="2">
        <f t="shared" ca="1" si="44"/>
        <v>171365</v>
      </c>
      <c r="CA138" s="2"/>
      <c r="CB138" s="2">
        <f t="shared" ca="1" si="45"/>
        <v>171365</v>
      </c>
      <c r="CC138" s="2"/>
      <c r="CD138" s="2"/>
      <c r="CE138" s="2" t="str">
        <f t="shared" ca="1" si="46"/>
        <v/>
      </c>
      <c r="CF138" s="2" t="str">
        <f t="shared" ca="1" si="47"/>
        <v/>
      </c>
      <c r="CG138" s="6" t="str">
        <f t="shared" ca="1" si="48"/>
        <v/>
      </c>
      <c r="CH138" s="2" t="str">
        <f t="shared" ca="1" si="49"/>
        <v/>
      </c>
      <c r="CI138" s="2" t="s">
        <v>102</v>
      </c>
    </row>
    <row r="139" spans="1:87" x14ac:dyDescent="0.75">
      <c r="A139">
        <v>11246</v>
      </c>
      <c r="B139" t="s">
        <v>136</v>
      </c>
      <c r="C139" s="12">
        <v>0.4</v>
      </c>
      <c r="D139" t="s">
        <v>101</v>
      </c>
      <c r="E139" t="s">
        <v>100</v>
      </c>
      <c r="F139" s="12">
        <v>0.5</v>
      </c>
      <c r="G139" s="12" t="str">
        <f t="shared" si="35"/>
        <v>No</v>
      </c>
      <c r="H139" t="s">
        <v>116</v>
      </c>
      <c r="I139" s="7" t="s">
        <v>117</v>
      </c>
      <c r="J139" s="8">
        <v>41640</v>
      </c>
      <c r="K139">
        <f t="shared" ca="1" si="36"/>
        <v>12</v>
      </c>
      <c r="L139" t="str">
        <f t="shared" ca="1" si="37"/>
        <v>10-20 años</v>
      </c>
      <c r="M139" s="8">
        <v>41640</v>
      </c>
      <c r="N139">
        <f t="shared" ca="1" si="50"/>
        <v>12</v>
      </c>
      <c r="O139" t="str">
        <f t="shared" ca="1" si="38"/>
        <v>10-20 años</v>
      </c>
      <c r="P139" s="8">
        <v>23743</v>
      </c>
      <c r="Q139">
        <f t="shared" ca="1" si="39"/>
        <v>61</v>
      </c>
      <c r="R139" t="str">
        <f t="shared" ca="1" si="40"/>
        <v>55-64</v>
      </c>
      <c r="S139" t="s">
        <v>103</v>
      </c>
      <c r="T139">
        <v>1</v>
      </c>
      <c r="V139">
        <v>1</v>
      </c>
      <c r="X139">
        <v>1</v>
      </c>
      <c r="Z139">
        <v>1</v>
      </c>
      <c r="BR139">
        <f t="shared" si="34"/>
        <v>4</v>
      </c>
      <c r="BS139" t="str">
        <f t="shared" si="41"/>
        <v>Préstamo</v>
      </c>
      <c r="BT139" t="s">
        <v>104</v>
      </c>
      <c r="BU139" t="s">
        <v>122</v>
      </c>
      <c r="BV139" t="s">
        <v>123</v>
      </c>
      <c r="BW139" s="8" t="s">
        <v>101</v>
      </c>
      <c r="BX139" s="9">
        <f t="shared" ca="1" si="42"/>
        <v>2407452</v>
      </c>
      <c r="BY139" s="10" t="str">
        <f t="shared" ca="1" si="43"/>
        <v>750k-5 mil</v>
      </c>
      <c r="BZ139" s="7">
        <f t="shared" ca="1" si="44"/>
        <v>488493</v>
      </c>
      <c r="CA139" s="7"/>
      <c r="CB139" s="7">
        <f t="shared" ca="1" si="45"/>
        <v>488493</v>
      </c>
      <c r="CC139" s="7" t="s">
        <v>119</v>
      </c>
      <c r="CD139" s="7" t="s">
        <v>111</v>
      </c>
      <c r="CE139" s="7">
        <f t="shared" ca="1" si="46"/>
        <v>4</v>
      </c>
      <c r="CF139" s="7">
        <f t="shared" ca="1" si="47"/>
        <v>601863</v>
      </c>
      <c r="CG139" s="11">
        <f t="shared" ca="1" si="48"/>
        <v>4.9283244591017681</v>
      </c>
      <c r="CH139" s="7" t="str">
        <f t="shared" ca="1" si="49"/>
        <v>1-5x</v>
      </c>
      <c r="CI139" s="7" t="s">
        <v>112</v>
      </c>
    </row>
    <row r="140" spans="1:87" x14ac:dyDescent="0.75">
      <c r="A140" s="1">
        <v>11247</v>
      </c>
      <c r="B140" s="1" t="s">
        <v>115</v>
      </c>
      <c r="C140" s="13">
        <v>0.15</v>
      </c>
      <c r="D140" s="1" t="s">
        <v>100</v>
      </c>
      <c r="E140" s="1" t="s">
        <v>101</v>
      </c>
      <c r="F140" s="13"/>
      <c r="G140" s="13" t="str">
        <f t="shared" si="35"/>
        <v>No</v>
      </c>
      <c r="H140" s="1" t="s">
        <v>102</v>
      </c>
      <c r="I140" s="2" t="s">
        <v>102</v>
      </c>
      <c r="J140" s="3">
        <v>41275</v>
      </c>
      <c r="K140" s="1">
        <f t="shared" ca="1" si="36"/>
        <v>13</v>
      </c>
      <c r="L140" s="1" t="str">
        <f t="shared" ca="1" si="37"/>
        <v>10-20 años</v>
      </c>
      <c r="M140" s="3">
        <v>41275</v>
      </c>
      <c r="N140" s="1">
        <f t="shared" ca="1" si="50"/>
        <v>13</v>
      </c>
      <c r="O140" s="1" t="str">
        <f t="shared" ca="1" si="38"/>
        <v>10-20 años</v>
      </c>
      <c r="P140" s="3">
        <v>36526</v>
      </c>
      <c r="Q140" s="1">
        <f t="shared" ca="1" si="39"/>
        <v>26</v>
      </c>
      <c r="R140" s="1" t="str">
        <f t="shared" ca="1" si="40"/>
        <v>25-34</v>
      </c>
      <c r="S140" s="1" t="s">
        <v>141</v>
      </c>
      <c r="T140" s="1"/>
      <c r="U140" s="1">
        <v>1</v>
      </c>
      <c r="V140" s="1">
        <v>1</v>
      </c>
      <c r="W140" s="1">
        <v>1</v>
      </c>
      <c r="X140" s="1">
        <v>1</v>
      </c>
      <c r="Y140" s="1">
        <v>1</v>
      </c>
      <c r="Z140" s="1">
        <v>1</v>
      </c>
      <c r="AA140" s="1"/>
      <c r="AB140" s="1"/>
      <c r="AC140" s="1"/>
      <c r="AD140" s="1"/>
      <c r="AE140" s="1"/>
      <c r="AF140" s="1"/>
      <c r="AG140" s="1"/>
      <c r="AH140" s="1"/>
      <c r="AI140" s="1"/>
      <c r="AJ140" s="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f t="shared" si="34"/>
        <v>6</v>
      </c>
      <c r="BS140" s="1" t="str">
        <f t="shared" si="41"/>
        <v>Sin préstamo</v>
      </c>
      <c r="BT140" s="1" t="s">
        <v>104</v>
      </c>
      <c r="BU140" s="1" t="s">
        <v>105</v>
      </c>
      <c r="BV140" s="1" t="s">
        <v>106</v>
      </c>
      <c r="BW140" s="3" t="s">
        <v>101</v>
      </c>
      <c r="BX140" s="4" t="str">
        <f t="shared" ca="1" si="42"/>
        <v/>
      </c>
      <c r="BY140" s="5" t="str">
        <f t="shared" ca="1" si="43"/>
        <v/>
      </c>
      <c r="BZ140" s="2">
        <f t="shared" ca="1" si="44"/>
        <v>449258</v>
      </c>
      <c r="CA140" s="2"/>
      <c r="CB140" s="2">
        <f t="shared" ca="1" si="45"/>
        <v>449258</v>
      </c>
      <c r="CC140" s="2"/>
      <c r="CD140" s="2"/>
      <c r="CE140" s="2" t="str">
        <f t="shared" ca="1" si="46"/>
        <v/>
      </c>
      <c r="CF140" s="2" t="str">
        <f t="shared" ca="1" si="47"/>
        <v/>
      </c>
      <c r="CG140" s="6" t="str">
        <f t="shared" ca="1" si="48"/>
        <v/>
      </c>
      <c r="CH140" s="2" t="str">
        <f t="shared" ca="1" si="49"/>
        <v/>
      </c>
      <c r="CI140" s="2" t="s">
        <v>102</v>
      </c>
    </row>
    <row r="141" spans="1:87" x14ac:dyDescent="0.75">
      <c r="A141">
        <v>11248</v>
      </c>
      <c r="B141" t="s">
        <v>99</v>
      </c>
      <c r="C141" s="12">
        <v>0.2</v>
      </c>
      <c r="D141" t="s">
        <v>101</v>
      </c>
      <c r="E141" t="s">
        <v>101</v>
      </c>
      <c r="G141" s="12" t="str">
        <f t="shared" si="35"/>
        <v>No</v>
      </c>
      <c r="H141" t="s">
        <v>107</v>
      </c>
      <c r="I141" s="7" t="s">
        <v>124</v>
      </c>
      <c r="J141" s="8">
        <v>40909</v>
      </c>
      <c r="K141">
        <f t="shared" ca="1" si="36"/>
        <v>14</v>
      </c>
      <c r="L141" t="str">
        <f t="shared" ca="1" si="37"/>
        <v>10-20 años</v>
      </c>
      <c r="M141" s="8">
        <v>40909</v>
      </c>
      <c r="N141">
        <f t="shared" ca="1" si="50"/>
        <v>14</v>
      </c>
      <c r="O141" t="str">
        <f t="shared" ca="1" si="38"/>
        <v>10-20 años</v>
      </c>
      <c r="P141" s="8">
        <v>34700</v>
      </c>
      <c r="Q141">
        <f t="shared" ca="1" si="39"/>
        <v>31</v>
      </c>
      <c r="R141" t="str">
        <f t="shared" ca="1" si="40"/>
        <v>25-34</v>
      </c>
      <c r="S141" t="s">
        <v>121</v>
      </c>
      <c r="T141">
        <v>1</v>
      </c>
      <c r="V141">
        <v>1</v>
      </c>
      <c r="X141">
        <v>1</v>
      </c>
      <c r="Z141">
        <v>1</v>
      </c>
      <c r="BR141">
        <f t="shared" si="34"/>
        <v>4</v>
      </c>
      <c r="BS141" t="str">
        <f t="shared" si="41"/>
        <v>Préstamo</v>
      </c>
      <c r="BT141" t="s">
        <v>104</v>
      </c>
      <c r="BU141" t="s">
        <v>105</v>
      </c>
      <c r="BV141" t="s">
        <v>106</v>
      </c>
      <c r="BW141" s="8" t="s">
        <v>101</v>
      </c>
      <c r="BX141" s="9">
        <f t="shared" ca="1" si="42"/>
        <v>3843783</v>
      </c>
      <c r="BY141" s="10" t="str">
        <f t="shared" ca="1" si="43"/>
        <v>750k-5 mil</v>
      </c>
      <c r="BZ141" s="7">
        <f t="shared" ca="1" si="44"/>
        <v>352098</v>
      </c>
      <c r="CA141" s="7"/>
      <c r="CB141" s="7">
        <f t="shared" ca="1" si="45"/>
        <v>352098</v>
      </c>
      <c r="CC141" s="7" t="s">
        <v>110</v>
      </c>
      <c r="CD141" s="7" t="s">
        <v>111</v>
      </c>
      <c r="CE141" s="7">
        <f t="shared" ca="1" si="46"/>
        <v>9</v>
      </c>
      <c r="CF141" s="7">
        <f t="shared" ca="1" si="47"/>
        <v>427087</v>
      </c>
      <c r="CG141" s="11">
        <f t="shared" ca="1" si="48"/>
        <v>10.916798732171157</v>
      </c>
      <c r="CH141" s="7" t="str">
        <f t="shared" ca="1" si="49"/>
        <v>10-20x</v>
      </c>
      <c r="CI141" s="7" t="s">
        <v>112</v>
      </c>
    </row>
    <row r="142" spans="1:87" x14ac:dyDescent="0.75">
      <c r="A142" s="1">
        <v>11249</v>
      </c>
      <c r="B142" s="1" t="s">
        <v>136</v>
      </c>
      <c r="C142" s="13">
        <v>0.3</v>
      </c>
      <c r="D142" s="1" t="s">
        <v>100</v>
      </c>
      <c r="E142" s="1" t="s">
        <v>100</v>
      </c>
      <c r="F142" s="13">
        <v>0.15</v>
      </c>
      <c r="G142" s="13" t="str">
        <f t="shared" si="35"/>
        <v>No</v>
      </c>
      <c r="H142" s="1" t="s">
        <v>102</v>
      </c>
      <c r="I142" s="2" t="s">
        <v>117</v>
      </c>
      <c r="J142" s="3">
        <v>40544</v>
      </c>
      <c r="K142" s="1">
        <f t="shared" ca="1" si="36"/>
        <v>15</v>
      </c>
      <c r="L142" s="1" t="str">
        <f t="shared" ca="1" si="37"/>
        <v>10-20 años</v>
      </c>
      <c r="M142" s="3">
        <v>40544</v>
      </c>
      <c r="N142" s="1">
        <f t="shared" ca="1" si="50"/>
        <v>15</v>
      </c>
      <c r="O142" s="1" t="str">
        <f t="shared" ca="1" si="38"/>
        <v>10-20 años</v>
      </c>
      <c r="P142" s="3">
        <v>32874</v>
      </c>
      <c r="Q142" s="1">
        <f t="shared" ca="1" si="39"/>
        <v>36</v>
      </c>
      <c r="R142" s="1" t="str">
        <f t="shared" ca="1" si="40"/>
        <v>35-44</v>
      </c>
      <c r="S142" s="1" t="s">
        <v>114</v>
      </c>
      <c r="T142" s="1"/>
      <c r="U142" s="1">
        <v>1</v>
      </c>
      <c r="V142" s="1">
        <v>1</v>
      </c>
      <c r="W142" s="1">
        <v>1</v>
      </c>
      <c r="X142" s="1">
        <v>1</v>
      </c>
      <c r="Y142" s="1"/>
      <c r="Z142" s="1"/>
      <c r="AA142" s="1"/>
      <c r="AB142" s="1"/>
      <c r="AC142" s="1"/>
      <c r="AD142" s="1"/>
      <c r="AE142" s="1"/>
      <c r="AF142" s="1"/>
      <c r="AG142" s="1"/>
      <c r="AH142" s="1"/>
      <c r="AI142" s="1"/>
      <c r="AJ142" s="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f t="shared" si="34"/>
        <v>4</v>
      </c>
      <c r="BS142" s="1" t="str">
        <f t="shared" si="41"/>
        <v>Sin préstamo</v>
      </c>
      <c r="BT142" s="1" t="s">
        <v>104</v>
      </c>
      <c r="BU142" s="1" t="s">
        <v>122</v>
      </c>
      <c r="BV142" s="1" t="s">
        <v>123</v>
      </c>
      <c r="BW142" s="3" t="s">
        <v>101</v>
      </c>
      <c r="BX142" s="4" t="str">
        <f t="shared" ca="1" si="42"/>
        <v/>
      </c>
      <c r="BY142" s="5" t="str">
        <f t="shared" ca="1" si="43"/>
        <v/>
      </c>
      <c r="BZ142" s="2">
        <f t="shared" ca="1" si="44"/>
        <v>1913333</v>
      </c>
      <c r="CA142" s="2"/>
      <c r="CB142" s="2">
        <f t="shared" ca="1" si="45"/>
        <v>1913333</v>
      </c>
      <c r="CC142" s="2"/>
      <c r="CD142" s="2"/>
      <c r="CE142" s="2" t="str">
        <f t="shared" ca="1" si="46"/>
        <v/>
      </c>
      <c r="CF142" s="2" t="str">
        <f t="shared" ca="1" si="47"/>
        <v/>
      </c>
      <c r="CG142" s="6" t="str">
        <f t="shared" ca="1" si="48"/>
        <v/>
      </c>
      <c r="CH142" s="2" t="str">
        <f t="shared" ca="1" si="49"/>
        <v/>
      </c>
      <c r="CI142" s="2" t="s">
        <v>102</v>
      </c>
    </row>
    <row r="143" spans="1:87" x14ac:dyDescent="0.75">
      <c r="A143">
        <v>11250</v>
      </c>
      <c r="B143" t="s">
        <v>99</v>
      </c>
      <c r="C143" s="12">
        <v>0.4</v>
      </c>
      <c r="D143" t="s">
        <v>101</v>
      </c>
      <c r="E143" t="s">
        <v>100</v>
      </c>
      <c r="F143" s="12">
        <v>0.3</v>
      </c>
      <c r="G143" s="12" t="str">
        <f t="shared" si="35"/>
        <v>No</v>
      </c>
      <c r="H143" t="s">
        <v>102</v>
      </c>
      <c r="I143" s="7" t="s">
        <v>102</v>
      </c>
      <c r="J143" s="8">
        <v>40179</v>
      </c>
      <c r="K143">
        <f t="shared" ca="1" si="36"/>
        <v>16</v>
      </c>
      <c r="L143" t="str">
        <f t="shared" ca="1" si="37"/>
        <v>10-20 años</v>
      </c>
      <c r="M143" s="8">
        <v>40179</v>
      </c>
      <c r="N143">
        <f t="shared" ca="1" si="50"/>
        <v>16</v>
      </c>
      <c r="O143" t="str">
        <f t="shared" ca="1" si="38"/>
        <v>10-20 años</v>
      </c>
      <c r="P143" s="8">
        <v>31048</v>
      </c>
      <c r="Q143">
        <f t="shared" ca="1" si="39"/>
        <v>41</v>
      </c>
      <c r="R143" t="str">
        <f t="shared" ca="1" si="40"/>
        <v>35-44</v>
      </c>
      <c r="S143" t="s">
        <v>103</v>
      </c>
      <c r="V143">
        <v>1</v>
      </c>
      <c r="X143">
        <v>1</v>
      </c>
      <c r="Z143">
        <v>1</v>
      </c>
      <c r="BR143">
        <f t="shared" si="34"/>
        <v>3</v>
      </c>
      <c r="BS143" t="str">
        <f t="shared" si="41"/>
        <v>Sin préstamo</v>
      </c>
      <c r="BT143" t="s">
        <v>104</v>
      </c>
      <c r="BU143" t="s">
        <v>105</v>
      </c>
      <c r="BV143" t="s">
        <v>135</v>
      </c>
      <c r="BW143" s="8" t="s">
        <v>101</v>
      </c>
      <c r="BX143" s="9" t="str">
        <f t="shared" ca="1" si="42"/>
        <v/>
      </c>
      <c r="BY143" s="10" t="str">
        <f t="shared" ca="1" si="43"/>
        <v/>
      </c>
      <c r="BZ143" s="7">
        <f t="shared" ca="1" si="44"/>
        <v>1533093</v>
      </c>
      <c r="CA143" s="7"/>
      <c r="CB143" s="7">
        <f t="shared" ca="1" si="45"/>
        <v>1533093</v>
      </c>
      <c r="CC143" s="7"/>
      <c r="CD143" s="7"/>
      <c r="CE143" s="7" t="str">
        <f t="shared" ca="1" si="46"/>
        <v/>
      </c>
      <c r="CF143" s="7" t="str">
        <f t="shared" ca="1" si="47"/>
        <v/>
      </c>
      <c r="CG143" s="11" t="str">
        <f t="shared" ca="1" si="48"/>
        <v/>
      </c>
      <c r="CH143" s="7" t="str">
        <f t="shared" ca="1" si="49"/>
        <v/>
      </c>
      <c r="CI143" s="7" t="s">
        <v>102</v>
      </c>
    </row>
    <row r="144" spans="1:87" x14ac:dyDescent="0.75">
      <c r="A144" s="1">
        <v>11251</v>
      </c>
      <c r="B144" s="1" t="s">
        <v>143</v>
      </c>
      <c r="C144" s="13">
        <v>0.5</v>
      </c>
      <c r="D144" s="1" t="s">
        <v>100</v>
      </c>
      <c r="E144" s="1" t="s">
        <v>101</v>
      </c>
      <c r="F144" s="13"/>
      <c r="G144" s="13" t="str">
        <f t="shared" si="35"/>
        <v>Si</v>
      </c>
      <c r="H144" s="1" t="s">
        <v>102</v>
      </c>
      <c r="I144" s="2" t="s">
        <v>102</v>
      </c>
      <c r="J144" s="3">
        <v>39814</v>
      </c>
      <c r="K144" s="1">
        <f t="shared" ca="1" si="36"/>
        <v>17</v>
      </c>
      <c r="L144" s="1" t="str">
        <f t="shared" ca="1" si="37"/>
        <v>10-20 años</v>
      </c>
      <c r="M144" s="3">
        <v>39814</v>
      </c>
      <c r="N144" s="1">
        <f t="shared" ca="1" si="50"/>
        <v>17</v>
      </c>
      <c r="O144" s="1" t="str">
        <f t="shared" ca="1" si="38"/>
        <v>10-20 años</v>
      </c>
      <c r="P144" s="3">
        <v>29221</v>
      </c>
      <c r="Q144" s="1">
        <f t="shared" ca="1" si="39"/>
        <v>46</v>
      </c>
      <c r="R144" s="1" t="str">
        <f t="shared" ca="1" si="40"/>
        <v>45-54</v>
      </c>
      <c r="S144" s="1" t="s">
        <v>103</v>
      </c>
      <c r="T144" s="1"/>
      <c r="U144" s="1">
        <v>1</v>
      </c>
      <c r="V144" s="1"/>
      <c r="W144" s="1">
        <v>1</v>
      </c>
      <c r="X144" s="1"/>
      <c r="Y144" s="1">
        <v>1</v>
      </c>
      <c r="Z144" s="1"/>
      <c r="AA144" s="1"/>
      <c r="AB144" s="1"/>
      <c r="AC144" s="1"/>
      <c r="AD144" s="1"/>
      <c r="AE144" s="1"/>
      <c r="AF144" s="1"/>
      <c r="AG144" s="1"/>
      <c r="AH144" s="1"/>
      <c r="AI144" s="1"/>
      <c r="AJ144" s="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f t="shared" si="34"/>
        <v>3</v>
      </c>
      <c r="BS144" s="1" t="str">
        <f t="shared" si="41"/>
        <v>Sin préstamo</v>
      </c>
      <c r="BT144" s="1" t="s">
        <v>104</v>
      </c>
      <c r="BU144" s="1" t="s">
        <v>109</v>
      </c>
      <c r="BV144" s="1" t="s">
        <v>106</v>
      </c>
      <c r="BW144" s="3" t="s">
        <v>101</v>
      </c>
      <c r="BX144" s="4" t="str">
        <f t="shared" ca="1" si="42"/>
        <v/>
      </c>
      <c r="BY144" s="5" t="str">
        <f t="shared" ca="1" si="43"/>
        <v/>
      </c>
      <c r="BZ144" s="2">
        <f t="shared" ca="1" si="44"/>
        <v>951381</v>
      </c>
      <c r="CA144" s="2"/>
      <c r="CB144" s="2">
        <f t="shared" ca="1" si="45"/>
        <v>951381</v>
      </c>
      <c r="CC144" s="2"/>
      <c r="CD144" s="2"/>
      <c r="CE144" s="2" t="str">
        <f t="shared" ca="1" si="46"/>
        <v/>
      </c>
      <c r="CF144" s="2" t="str">
        <f t="shared" ca="1" si="47"/>
        <v/>
      </c>
      <c r="CG144" s="6" t="str">
        <f t="shared" ca="1" si="48"/>
        <v/>
      </c>
      <c r="CH144" s="2" t="str">
        <f t="shared" ca="1" si="49"/>
        <v/>
      </c>
      <c r="CI144" s="2" t="s">
        <v>102</v>
      </c>
    </row>
    <row r="145" spans="1:87" x14ac:dyDescent="0.75">
      <c r="A145">
        <v>11252</v>
      </c>
      <c r="B145" t="s">
        <v>99</v>
      </c>
      <c r="C145" s="12">
        <v>0.6</v>
      </c>
      <c r="D145" t="s">
        <v>101</v>
      </c>
      <c r="E145" t="s">
        <v>101</v>
      </c>
      <c r="G145" s="12" t="str">
        <f t="shared" si="35"/>
        <v>Si</v>
      </c>
      <c r="H145" t="s">
        <v>102</v>
      </c>
      <c r="I145" s="7" t="s">
        <v>124</v>
      </c>
      <c r="J145" s="8">
        <v>39448</v>
      </c>
      <c r="K145">
        <f t="shared" ca="1" si="36"/>
        <v>18</v>
      </c>
      <c r="L145" t="str">
        <f t="shared" ca="1" si="37"/>
        <v>10-20 años</v>
      </c>
      <c r="M145" s="8">
        <v>39448</v>
      </c>
      <c r="N145">
        <f t="shared" ca="1" si="50"/>
        <v>18</v>
      </c>
      <c r="O145" t="str">
        <f t="shared" ca="1" si="38"/>
        <v>10-20 años</v>
      </c>
      <c r="P145" s="8">
        <v>27395</v>
      </c>
      <c r="Q145">
        <f t="shared" ca="1" si="39"/>
        <v>51</v>
      </c>
      <c r="R145" t="str">
        <f t="shared" ca="1" si="40"/>
        <v>45-54</v>
      </c>
      <c r="S145" t="s">
        <v>103</v>
      </c>
      <c r="V145">
        <v>1</v>
      </c>
      <c r="X145">
        <v>1</v>
      </c>
      <c r="Z145">
        <v>1</v>
      </c>
      <c r="BR145">
        <f t="shared" si="34"/>
        <v>3</v>
      </c>
      <c r="BS145" t="str">
        <f t="shared" si="41"/>
        <v>Sin préstamo</v>
      </c>
      <c r="BT145" t="s">
        <v>104</v>
      </c>
      <c r="BU145" t="s">
        <v>122</v>
      </c>
      <c r="BV145" t="s">
        <v>123</v>
      </c>
      <c r="BW145" s="8" t="s">
        <v>101</v>
      </c>
      <c r="BX145" s="9" t="str">
        <f t="shared" ca="1" si="42"/>
        <v/>
      </c>
      <c r="BY145" s="10" t="str">
        <f t="shared" ca="1" si="43"/>
        <v/>
      </c>
      <c r="BZ145" s="7">
        <f t="shared" ca="1" si="44"/>
        <v>1737018</v>
      </c>
      <c r="CA145" s="7"/>
      <c r="CB145" s="7">
        <f t="shared" ca="1" si="45"/>
        <v>1737018</v>
      </c>
      <c r="CC145" s="7"/>
      <c r="CD145" s="7"/>
      <c r="CE145" s="7" t="str">
        <f t="shared" ca="1" si="46"/>
        <v/>
      </c>
      <c r="CF145" s="7" t="str">
        <f t="shared" ca="1" si="47"/>
        <v/>
      </c>
      <c r="CG145" s="11" t="str">
        <f t="shared" ca="1" si="48"/>
        <v/>
      </c>
      <c r="CH145" s="7" t="str">
        <f t="shared" ca="1" si="49"/>
        <v/>
      </c>
      <c r="CI145" s="7" t="s">
        <v>102</v>
      </c>
    </row>
    <row r="146" spans="1:87" x14ac:dyDescent="0.75">
      <c r="A146" s="1">
        <v>11253</v>
      </c>
      <c r="B146" s="1" t="s">
        <v>99</v>
      </c>
      <c r="C146" s="13">
        <v>0.7</v>
      </c>
      <c r="D146" s="1" t="s">
        <v>100</v>
      </c>
      <c r="E146" s="1" t="s">
        <v>100</v>
      </c>
      <c r="F146" s="13">
        <v>0.4</v>
      </c>
      <c r="G146" s="13" t="str">
        <f t="shared" si="35"/>
        <v>Si</v>
      </c>
      <c r="H146" s="1" t="s">
        <v>116</v>
      </c>
      <c r="I146" s="2" t="s">
        <v>117</v>
      </c>
      <c r="J146" s="3">
        <v>39083</v>
      </c>
      <c r="K146" s="1">
        <f t="shared" ca="1" si="36"/>
        <v>19</v>
      </c>
      <c r="L146" s="1" t="str">
        <f t="shared" ca="1" si="37"/>
        <v>10-20 años</v>
      </c>
      <c r="M146" s="3">
        <v>39083</v>
      </c>
      <c r="N146" s="1">
        <f t="shared" ca="1" si="50"/>
        <v>19</v>
      </c>
      <c r="O146" s="1" t="str">
        <f t="shared" ca="1" si="38"/>
        <v>10-20 años</v>
      </c>
      <c r="P146" s="3">
        <v>25569</v>
      </c>
      <c r="Q146" s="1">
        <f t="shared" ca="1" si="39"/>
        <v>56</v>
      </c>
      <c r="R146" s="1" t="str">
        <f t="shared" ca="1" si="40"/>
        <v>55-64</v>
      </c>
      <c r="S146" s="1" t="s">
        <v>126</v>
      </c>
      <c r="T146" s="1">
        <v>1</v>
      </c>
      <c r="U146" s="1">
        <v>1</v>
      </c>
      <c r="V146" s="1">
        <v>1</v>
      </c>
      <c r="W146" s="1">
        <v>1</v>
      </c>
      <c r="X146" s="1">
        <v>1</v>
      </c>
      <c r="Y146" s="1">
        <v>1</v>
      </c>
      <c r="Z146" s="1">
        <v>1</v>
      </c>
      <c r="AA146" s="1"/>
      <c r="AB146" s="1"/>
      <c r="AC146" s="1"/>
      <c r="AD146" s="1"/>
      <c r="AE146" s="1"/>
      <c r="AF146" s="1"/>
      <c r="AG146" s="1"/>
      <c r="AH146" s="1"/>
      <c r="AI146" s="1"/>
      <c r="AJ146" s="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f t="shared" si="34"/>
        <v>7</v>
      </c>
      <c r="BS146" s="1" t="str">
        <f t="shared" si="41"/>
        <v>Préstamo</v>
      </c>
      <c r="BT146" s="1" t="s">
        <v>104</v>
      </c>
      <c r="BU146" s="1" t="s">
        <v>122</v>
      </c>
      <c r="BV146" s="1" t="s">
        <v>123</v>
      </c>
      <c r="BW146" s="3" t="s">
        <v>101</v>
      </c>
      <c r="BX146" s="4">
        <f t="shared" ca="1" si="42"/>
        <v>4692155</v>
      </c>
      <c r="BY146" s="5" t="str">
        <f t="shared" ca="1" si="43"/>
        <v>750k-5 mil</v>
      </c>
      <c r="BZ146" s="2">
        <f t="shared" ca="1" si="44"/>
        <v>1175572</v>
      </c>
      <c r="CA146" s="2"/>
      <c r="CB146" s="2">
        <f t="shared" ca="1" si="45"/>
        <v>1175572</v>
      </c>
      <c r="CC146" s="2" t="s">
        <v>119</v>
      </c>
      <c r="CD146" s="2" t="s">
        <v>125</v>
      </c>
      <c r="CE146" s="2">
        <f t="shared" ca="1" si="46"/>
        <v>9</v>
      </c>
      <c r="CF146" s="2">
        <f t="shared" ca="1" si="47"/>
        <v>521350.55555555556</v>
      </c>
      <c r="CG146" s="6">
        <f t="shared" ca="1" si="48"/>
        <v>3.9913803663237983</v>
      </c>
      <c r="CH146" s="2" t="str">
        <f t="shared" ca="1" si="49"/>
        <v>1-5x</v>
      </c>
      <c r="CI146" s="2" t="s">
        <v>112</v>
      </c>
    </row>
    <row r="147" spans="1:87" x14ac:dyDescent="0.75">
      <c r="A147">
        <v>11254</v>
      </c>
      <c r="B147" t="s">
        <v>99</v>
      </c>
      <c r="C147" s="12">
        <v>0.8</v>
      </c>
      <c r="D147" t="s">
        <v>101</v>
      </c>
      <c r="E147" t="s">
        <v>100</v>
      </c>
      <c r="F147" s="12">
        <v>0.75</v>
      </c>
      <c r="G147" s="12" t="str">
        <f t="shared" si="35"/>
        <v>Si</v>
      </c>
      <c r="H147" t="s">
        <v>102</v>
      </c>
      <c r="I147" s="7" t="s">
        <v>124</v>
      </c>
      <c r="J147" s="8">
        <v>38718</v>
      </c>
      <c r="K147">
        <f t="shared" ca="1" si="36"/>
        <v>20</v>
      </c>
      <c r="L147" t="str">
        <f t="shared" ca="1" si="37"/>
        <v>&gt;20 años</v>
      </c>
      <c r="M147" s="8">
        <v>38718</v>
      </c>
      <c r="N147">
        <f t="shared" ca="1" si="50"/>
        <v>20</v>
      </c>
      <c r="O147" t="str">
        <f t="shared" ca="1" si="38"/>
        <v>&gt;20 años</v>
      </c>
      <c r="P147" s="8">
        <v>23743</v>
      </c>
      <c r="Q147">
        <f t="shared" ca="1" si="39"/>
        <v>61</v>
      </c>
      <c r="R147" t="str">
        <f t="shared" ca="1" si="40"/>
        <v>55-64</v>
      </c>
      <c r="S147" t="s">
        <v>141</v>
      </c>
      <c r="V147">
        <v>1</v>
      </c>
      <c r="X147">
        <v>1</v>
      </c>
      <c r="Z147">
        <v>1</v>
      </c>
      <c r="BR147">
        <f t="shared" si="34"/>
        <v>3</v>
      </c>
      <c r="BS147" t="str">
        <f t="shared" si="41"/>
        <v>Sin préstamo</v>
      </c>
      <c r="BT147" t="s">
        <v>104</v>
      </c>
      <c r="BU147" t="s">
        <v>122</v>
      </c>
      <c r="BV147" t="s">
        <v>123</v>
      </c>
      <c r="BW147" s="8" t="s">
        <v>101</v>
      </c>
      <c r="BX147" s="9" t="str">
        <f t="shared" ca="1" si="42"/>
        <v/>
      </c>
      <c r="BY147" s="10" t="str">
        <f t="shared" ca="1" si="43"/>
        <v/>
      </c>
      <c r="BZ147" s="7">
        <f t="shared" ca="1" si="44"/>
        <v>1529109</v>
      </c>
      <c r="CA147" s="7"/>
      <c r="CB147" s="7">
        <f t="shared" ca="1" si="45"/>
        <v>1529109</v>
      </c>
      <c r="CC147" s="7"/>
      <c r="CD147" s="7"/>
      <c r="CE147" s="7" t="str">
        <f t="shared" ca="1" si="46"/>
        <v/>
      </c>
      <c r="CF147" s="7" t="str">
        <f t="shared" ca="1" si="47"/>
        <v/>
      </c>
      <c r="CG147" s="11" t="str">
        <f t="shared" ca="1" si="48"/>
        <v/>
      </c>
      <c r="CH147" s="7" t="str">
        <f t="shared" ca="1" si="49"/>
        <v/>
      </c>
      <c r="CI147" s="7" t="s">
        <v>102</v>
      </c>
    </row>
    <row r="148" spans="1:87" x14ac:dyDescent="0.75">
      <c r="A148" s="1">
        <v>11255</v>
      </c>
      <c r="B148" s="1" t="s">
        <v>99</v>
      </c>
      <c r="C148" s="13">
        <v>0.75</v>
      </c>
      <c r="D148" s="1" t="s">
        <v>100</v>
      </c>
      <c r="E148" s="1" t="s">
        <v>101</v>
      </c>
      <c r="F148" s="13"/>
      <c r="G148" s="13" t="str">
        <f t="shared" si="35"/>
        <v>Si</v>
      </c>
      <c r="H148" s="1" t="s">
        <v>102</v>
      </c>
      <c r="I148" s="2" t="s">
        <v>117</v>
      </c>
      <c r="J148" s="3">
        <v>38353</v>
      </c>
      <c r="K148" s="1">
        <f t="shared" ca="1" si="36"/>
        <v>21</v>
      </c>
      <c r="L148" s="1" t="str">
        <f t="shared" ca="1" si="37"/>
        <v>&gt;20 años</v>
      </c>
      <c r="M148" s="3">
        <v>38353</v>
      </c>
      <c r="N148" s="1">
        <f t="shared" ca="1" si="50"/>
        <v>21</v>
      </c>
      <c r="O148" s="1" t="str">
        <f t="shared" ca="1" si="38"/>
        <v>&gt;20 años</v>
      </c>
      <c r="P148" s="3">
        <v>36526</v>
      </c>
      <c r="Q148" s="1">
        <f t="shared" ca="1" si="39"/>
        <v>26</v>
      </c>
      <c r="R148" s="1" t="str">
        <f t="shared" ca="1" si="40"/>
        <v>25-34</v>
      </c>
      <c r="S148" s="1" t="s">
        <v>145</v>
      </c>
      <c r="T148" s="1"/>
      <c r="U148" s="1">
        <v>1</v>
      </c>
      <c r="V148" s="1">
        <v>1</v>
      </c>
      <c r="W148" s="1">
        <v>1</v>
      </c>
      <c r="X148" s="1">
        <v>1</v>
      </c>
      <c r="Y148" s="1"/>
      <c r="Z148" s="1"/>
      <c r="AA148" s="1"/>
      <c r="AB148" s="1"/>
      <c r="AC148" s="1"/>
      <c r="AD148" s="1"/>
      <c r="AE148" s="1"/>
      <c r="AF148" s="1"/>
      <c r="AG148" s="1"/>
      <c r="AH148" s="1"/>
      <c r="AI148" s="1"/>
      <c r="AJ148" s="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f t="shared" si="34"/>
        <v>4</v>
      </c>
      <c r="BS148" s="1" t="str">
        <f t="shared" si="41"/>
        <v>Sin préstamo</v>
      </c>
      <c r="BT148" s="1" t="s">
        <v>104</v>
      </c>
      <c r="BU148" s="1" t="s">
        <v>122</v>
      </c>
      <c r="BV148" s="1" t="s">
        <v>130</v>
      </c>
      <c r="BW148" s="3" t="s">
        <v>101</v>
      </c>
      <c r="BX148" s="4" t="str">
        <f t="shared" ca="1" si="42"/>
        <v/>
      </c>
      <c r="BY148" s="5" t="str">
        <f t="shared" ca="1" si="43"/>
        <v/>
      </c>
      <c r="BZ148" s="2">
        <f t="shared" ca="1" si="44"/>
        <v>1690895</v>
      </c>
      <c r="CA148" s="2"/>
      <c r="CB148" s="2">
        <f t="shared" ca="1" si="45"/>
        <v>1690895</v>
      </c>
      <c r="CC148" s="2"/>
      <c r="CD148" s="2"/>
      <c r="CE148" s="2" t="str">
        <f t="shared" ca="1" si="46"/>
        <v/>
      </c>
      <c r="CF148" s="2" t="str">
        <f t="shared" ca="1" si="47"/>
        <v/>
      </c>
      <c r="CG148" s="6" t="str">
        <f t="shared" ca="1" si="48"/>
        <v/>
      </c>
      <c r="CH148" s="2" t="str">
        <f t="shared" ca="1" si="49"/>
        <v/>
      </c>
      <c r="CI148" s="2" t="s">
        <v>102</v>
      </c>
    </row>
    <row r="149" spans="1:87" x14ac:dyDescent="0.75">
      <c r="A149">
        <v>11256</v>
      </c>
      <c r="B149" t="s">
        <v>99</v>
      </c>
      <c r="C149" s="12">
        <v>1</v>
      </c>
      <c r="D149" t="s">
        <v>101</v>
      </c>
      <c r="E149" t="s">
        <v>101</v>
      </c>
      <c r="G149" s="12" t="str">
        <f t="shared" si="35"/>
        <v>Si</v>
      </c>
      <c r="H149" t="s">
        <v>116</v>
      </c>
      <c r="I149" s="7" t="s">
        <v>117</v>
      </c>
      <c r="J149" s="8">
        <v>37987</v>
      </c>
      <c r="K149">
        <f t="shared" ca="1" si="36"/>
        <v>22</v>
      </c>
      <c r="L149" t="str">
        <f t="shared" ca="1" si="37"/>
        <v>&gt;20 años</v>
      </c>
      <c r="M149" s="8">
        <v>37987</v>
      </c>
      <c r="N149">
        <f t="shared" ca="1" si="50"/>
        <v>22</v>
      </c>
      <c r="O149" t="str">
        <f t="shared" ca="1" si="38"/>
        <v>&gt;20 años</v>
      </c>
      <c r="P149" s="8">
        <v>34700</v>
      </c>
      <c r="Q149">
        <f t="shared" ca="1" si="39"/>
        <v>31</v>
      </c>
      <c r="R149" t="str">
        <f t="shared" ca="1" si="40"/>
        <v>25-34</v>
      </c>
      <c r="S149" t="s">
        <v>103</v>
      </c>
      <c r="T149">
        <v>1</v>
      </c>
      <c r="V149">
        <v>1</v>
      </c>
      <c r="X149">
        <v>1</v>
      </c>
      <c r="Z149">
        <v>1</v>
      </c>
      <c r="BR149">
        <f t="shared" si="34"/>
        <v>4</v>
      </c>
      <c r="BS149" t="str">
        <f t="shared" si="41"/>
        <v>Préstamo</v>
      </c>
      <c r="BT149" t="s">
        <v>104</v>
      </c>
      <c r="BU149" t="s">
        <v>105</v>
      </c>
      <c r="BV149" t="s">
        <v>106</v>
      </c>
      <c r="BW149" s="8" t="s">
        <v>101</v>
      </c>
      <c r="BX149" s="9">
        <f t="shared" ca="1" si="42"/>
        <v>319215</v>
      </c>
      <c r="BY149" s="10" t="str">
        <f t="shared" ca="1" si="43"/>
        <v>250k-750k</v>
      </c>
      <c r="BZ149" s="7">
        <f t="shared" ca="1" si="44"/>
        <v>1726371</v>
      </c>
      <c r="CA149" s="7"/>
      <c r="CB149" s="7">
        <f t="shared" ca="1" si="45"/>
        <v>1726371</v>
      </c>
      <c r="CC149" s="7" t="s">
        <v>110</v>
      </c>
      <c r="CD149" s="7" t="s">
        <v>111</v>
      </c>
      <c r="CE149" s="7">
        <f t="shared" ca="1" si="46"/>
        <v>10</v>
      </c>
      <c r="CF149" s="7">
        <f t="shared" ca="1" si="47"/>
        <v>31921.5</v>
      </c>
      <c r="CG149" s="11">
        <f t="shared" ca="1" si="48"/>
        <v>0.18490521446433009</v>
      </c>
      <c r="CH149" s="7" t="str">
        <f t="shared" ca="1" si="49"/>
        <v>1x</v>
      </c>
      <c r="CI149" s="7" t="s">
        <v>112</v>
      </c>
    </row>
    <row r="150" spans="1:87" x14ac:dyDescent="0.75">
      <c r="A150" s="1">
        <v>11257</v>
      </c>
      <c r="B150" s="1" t="s">
        <v>99</v>
      </c>
      <c r="C150" s="13">
        <v>0</v>
      </c>
      <c r="D150" s="1" t="s">
        <v>100</v>
      </c>
      <c r="E150" s="1" t="s">
        <v>100</v>
      </c>
      <c r="F150" s="13">
        <v>0.15</v>
      </c>
      <c r="G150" s="13" t="str">
        <f t="shared" si="35"/>
        <v>No</v>
      </c>
      <c r="H150" s="1" t="s">
        <v>107</v>
      </c>
      <c r="I150" s="2" t="s">
        <v>124</v>
      </c>
      <c r="J150" s="3">
        <v>37622</v>
      </c>
      <c r="K150" s="1">
        <f t="shared" ca="1" si="36"/>
        <v>23</v>
      </c>
      <c r="L150" s="1" t="str">
        <f t="shared" ca="1" si="37"/>
        <v>&gt;20 años</v>
      </c>
      <c r="M150" s="3">
        <v>37622</v>
      </c>
      <c r="N150" s="1">
        <f t="shared" ca="1" si="50"/>
        <v>23</v>
      </c>
      <c r="O150" s="1" t="str">
        <f t="shared" ca="1" si="38"/>
        <v>&gt;20 años</v>
      </c>
      <c r="P150" s="3">
        <v>32874</v>
      </c>
      <c r="Q150" s="1">
        <f t="shared" ca="1" si="39"/>
        <v>36</v>
      </c>
      <c r="R150" s="1" t="str">
        <f t="shared" ca="1" si="40"/>
        <v>35-44</v>
      </c>
      <c r="S150" s="1" t="s">
        <v>137</v>
      </c>
      <c r="T150" s="1">
        <v>1</v>
      </c>
      <c r="U150" s="1">
        <v>1</v>
      </c>
      <c r="V150" s="1"/>
      <c r="W150" s="1">
        <v>1</v>
      </c>
      <c r="X150" s="1"/>
      <c r="Y150" s="1">
        <v>1</v>
      </c>
      <c r="Z150" s="1"/>
      <c r="AA150" s="1"/>
      <c r="AB150" s="1"/>
      <c r="AC150" s="1"/>
      <c r="AD150" s="1"/>
      <c r="AE150" s="1"/>
      <c r="AF150" s="1"/>
      <c r="AG150" s="1"/>
      <c r="AH150" s="1"/>
      <c r="AI150" s="1"/>
      <c r="AJ150" s="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f t="shared" si="34"/>
        <v>4</v>
      </c>
      <c r="BS150" s="1" t="str">
        <f t="shared" si="41"/>
        <v>Préstamo</v>
      </c>
      <c r="BT150" s="1" t="s">
        <v>104</v>
      </c>
      <c r="BU150" s="1" t="s">
        <v>109</v>
      </c>
      <c r="BV150" s="1" t="s">
        <v>106</v>
      </c>
      <c r="BW150" s="3" t="s">
        <v>101</v>
      </c>
      <c r="BX150" s="4">
        <f t="shared" ca="1" si="42"/>
        <v>4601073</v>
      </c>
      <c r="BY150" s="5" t="str">
        <f t="shared" ca="1" si="43"/>
        <v>750k-5 mil</v>
      </c>
      <c r="BZ150" s="2">
        <f t="shared" ca="1" si="44"/>
        <v>1167279</v>
      </c>
      <c r="CA150" s="2"/>
      <c r="CB150" s="2">
        <f t="shared" ca="1" si="45"/>
        <v>1167279</v>
      </c>
      <c r="CC150" s="2" t="s">
        <v>119</v>
      </c>
      <c r="CD150" s="2" t="s">
        <v>125</v>
      </c>
      <c r="CE150" s="2">
        <f t="shared" ca="1" si="46"/>
        <v>7</v>
      </c>
      <c r="CF150" s="2">
        <f t="shared" ca="1" si="47"/>
        <v>657296.14285714284</v>
      </c>
      <c r="CG150" s="6">
        <f t="shared" ca="1" si="48"/>
        <v>3.9417080235316493</v>
      </c>
      <c r="CH150" s="2" t="str">
        <f t="shared" ca="1" si="49"/>
        <v>1-5x</v>
      </c>
      <c r="CI150" s="2" t="s">
        <v>112</v>
      </c>
    </row>
    <row r="151" spans="1:87" x14ac:dyDescent="0.75">
      <c r="A151">
        <v>11258</v>
      </c>
      <c r="B151" t="s">
        <v>99</v>
      </c>
      <c r="C151" s="12">
        <v>0.4</v>
      </c>
      <c r="D151" t="s">
        <v>101</v>
      </c>
      <c r="E151" t="s">
        <v>100</v>
      </c>
      <c r="F151" s="12">
        <v>0.5</v>
      </c>
      <c r="G151" s="12" t="str">
        <f t="shared" si="35"/>
        <v>No</v>
      </c>
      <c r="H151" t="s">
        <v>102</v>
      </c>
      <c r="I151" s="7" t="s">
        <v>117</v>
      </c>
      <c r="J151" s="8">
        <v>37257</v>
      </c>
      <c r="K151">
        <f t="shared" ca="1" si="36"/>
        <v>24</v>
      </c>
      <c r="L151" t="str">
        <f t="shared" ca="1" si="37"/>
        <v>&gt;20 años</v>
      </c>
      <c r="M151" s="8">
        <v>37257</v>
      </c>
      <c r="N151">
        <f t="shared" ca="1" si="50"/>
        <v>24</v>
      </c>
      <c r="O151" t="str">
        <f t="shared" ca="1" si="38"/>
        <v>&gt;20 años</v>
      </c>
      <c r="P151" s="8">
        <v>31048</v>
      </c>
      <c r="Q151">
        <f t="shared" ca="1" si="39"/>
        <v>41</v>
      </c>
      <c r="R151" t="str">
        <f t="shared" ca="1" si="40"/>
        <v>35-44</v>
      </c>
      <c r="S151" t="s">
        <v>118</v>
      </c>
      <c r="V151">
        <v>1</v>
      </c>
      <c r="X151">
        <v>1</v>
      </c>
      <c r="Z151">
        <v>1</v>
      </c>
      <c r="BR151">
        <f t="shared" si="34"/>
        <v>3</v>
      </c>
      <c r="BS151" t="str">
        <f t="shared" si="41"/>
        <v>Sin préstamo</v>
      </c>
      <c r="BT151" t="s">
        <v>104</v>
      </c>
      <c r="BU151" t="s">
        <v>122</v>
      </c>
      <c r="BV151" t="s">
        <v>123</v>
      </c>
      <c r="BW151" s="8" t="s">
        <v>101</v>
      </c>
      <c r="BX151" s="9" t="str">
        <f t="shared" ca="1" si="42"/>
        <v/>
      </c>
      <c r="BY151" s="10" t="str">
        <f t="shared" ca="1" si="43"/>
        <v/>
      </c>
      <c r="BZ151" s="7">
        <f t="shared" ca="1" si="44"/>
        <v>1741318</v>
      </c>
      <c r="CA151" s="7"/>
      <c r="CB151" s="7">
        <f t="shared" ca="1" si="45"/>
        <v>1741318</v>
      </c>
      <c r="CC151" s="7"/>
      <c r="CD151" s="7"/>
      <c r="CE151" s="7" t="str">
        <f t="shared" ca="1" si="46"/>
        <v/>
      </c>
      <c r="CF151" s="7" t="str">
        <f t="shared" ca="1" si="47"/>
        <v/>
      </c>
      <c r="CG151" s="11" t="str">
        <f t="shared" ca="1" si="48"/>
        <v/>
      </c>
      <c r="CH151" s="7" t="str">
        <f t="shared" ca="1" si="49"/>
        <v/>
      </c>
      <c r="CI151" s="7" t="s">
        <v>102</v>
      </c>
    </row>
    <row r="152" spans="1:87" x14ac:dyDescent="0.75">
      <c r="A152" s="1">
        <v>11259</v>
      </c>
      <c r="B152" s="1" t="s">
        <v>99</v>
      </c>
      <c r="C152" s="13">
        <v>0.15</v>
      </c>
      <c r="D152" s="1" t="s">
        <v>100</v>
      </c>
      <c r="E152" s="1" t="s">
        <v>101</v>
      </c>
      <c r="F152" s="13"/>
      <c r="G152" s="13" t="str">
        <f t="shared" si="35"/>
        <v>No</v>
      </c>
      <c r="H152" s="1" t="s">
        <v>116</v>
      </c>
      <c r="I152" s="2" t="s">
        <v>117</v>
      </c>
      <c r="J152" s="3">
        <v>36892</v>
      </c>
      <c r="K152" s="1">
        <f t="shared" ca="1" si="36"/>
        <v>25</v>
      </c>
      <c r="L152" s="1" t="str">
        <f t="shared" ca="1" si="37"/>
        <v>&gt;20 años</v>
      </c>
      <c r="M152" s="3">
        <v>36892</v>
      </c>
      <c r="N152" s="1">
        <f t="shared" ca="1" si="50"/>
        <v>25</v>
      </c>
      <c r="O152" s="1" t="str">
        <f t="shared" ca="1" si="38"/>
        <v>&gt;20 años</v>
      </c>
      <c r="P152" s="3">
        <v>29221</v>
      </c>
      <c r="Q152" s="1">
        <f t="shared" ca="1" si="39"/>
        <v>46</v>
      </c>
      <c r="R152" s="1" t="str">
        <f t="shared" ca="1" si="40"/>
        <v>45-54</v>
      </c>
      <c r="S152" s="1" t="s">
        <v>103</v>
      </c>
      <c r="T152" s="1">
        <v>1</v>
      </c>
      <c r="U152" s="1">
        <v>1</v>
      </c>
      <c r="V152" s="1">
        <v>1</v>
      </c>
      <c r="W152" s="1">
        <v>1</v>
      </c>
      <c r="X152" s="1">
        <v>1</v>
      </c>
      <c r="Y152" s="1">
        <v>1</v>
      </c>
      <c r="Z152" s="1">
        <v>1</v>
      </c>
      <c r="AA152" s="1"/>
      <c r="AB152" s="1"/>
      <c r="AC152" s="1"/>
      <c r="AD152" s="1"/>
      <c r="AE152" s="1"/>
      <c r="AF152" s="1"/>
      <c r="AG152" s="1"/>
      <c r="AH152" s="1"/>
      <c r="AI152" s="1"/>
      <c r="AJ152" s="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f t="shared" si="34"/>
        <v>7</v>
      </c>
      <c r="BS152" s="1" t="str">
        <f t="shared" si="41"/>
        <v>Préstamo</v>
      </c>
      <c r="BT152" s="1" t="s">
        <v>104</v>
      </c>
      <c r="BU152" s="1" t="s">
        <v>122</v>
      </c>
      <c r="BV152" s="1" t="s">
        <v>123</v>
      </c>
      <c r="BW152" s="3" t="s">
        <v>101</v>
      </c>
      <c r="BX152" s="4">
        <f t="shared" ca="1" si="42"/>
        <v>2516943</v>
      </c>
      <c r="BY152" s="5" t="str">
        <f t="shared" ca="1" si="43"/>
        <v>750k-5 mil</v>
      </c>
      <c r="BZ152" s="2">
        <f t="shared" ca="1" si="44"/>
        <v>404759</v>
      </c>
      <c r="CA152" s="2"/>
      <c r="CB152" s="2">
        <f t="shared" ca="1" si="45"/>
        <v>404759</v>
      </c>
      <c r="CC152" s="2" t="s">
        <v>110</v>
      </c>
      <c r="CD152" s="2" t="s">
        <v>125</v>
      </c>
      <c r="CE152" s="2">
        <f t="shared" ca="1" si="46"/>
        <v>7</v>
      </c>
      <c r="CF152" s="2">
        <f t="shared" ca="1" si="47"/>
        <v>359563.28571428574</v>
      </c>
      <c r="CG152" s="6">
        <f t="shared" ca="1" si="48"/>
        <v>6.2183743906868036</v>
      </c>
      <c r="CH152" s="2" t="str">
        <f t="shared" ca="1" si="49"/>
        <v>5-10x</v>
      </c>
      <c r="CI152" s="2" t="s">
        <v>149</v>
      </c>
    </row>
    <row r="153" spans="1:87" x14ac:dyDescent="0.75">
      <c r="A153">
        <v>11260</v>
      </c>
      <c r="B153" t="s">
        <v>99</v>
      </c>
      <c r="C153" s="12">
        <v>0.2</v>
      </c>
      <c r="D153" t="s">
        <v>101</v>
      </c>
      <c r="E153" t="s">
        <v>101</v>
      </c>
      <c r="G153" s="12" t="str">
        <f t="shared" si="35"/>
        <v>No</v>
      </c>
      <c r="H153" t="s">
        <v>102</v>
      </c>
      <c r="I153" s="7" t="s">
        <v>117</v>
      </c>
      <c r="J153" s="8">
        <v>36526</v>
      </c>
      <c r="K153">
        <f t="shared" ca="1" si="36"/>
        <v>26</v>
      </c>
      <c r="L153" t="str">
        <f t="shared" ca="1" si="37"/>
        <v>&gt;20 años</v>
      </c>
      <c r="M153" s="8">
        <v>36526</v>
      </c>
      <c r="N153">
        <f t="shared" ca="1" si="50"/>
        <v>26</v>
      </c>
      <c r="O153" t="str">
        <f t="shared" ca="1" si="38"/>
        <v>&gt;20 años</v>
      </c>
      <c r="P153" s="8">
        <v>27395</v>
      </c>
      <c r="Q153">
        <f t="shared" ca="1" si="39"/>
        <v>51</v>
      </c>
      <c r="R153" t="str">
        <f t="shared" ca="1" si="40"/>
        <v>45-54</v>
      </c>
      <c r="S153" t="s">
        <v>121</v>
      </c>
      <c r="V153">
        <v>1</v>
      </c>
      <c r="X153">
        <v>1</v>
      </c>
      <c r="Z153">
        <v>1</v>
      </c>
      <c r="BR153">
        <f t="shared" si="34"/>
        <v>3</v>
      </c>
      <c r="BS153" t="str">
        <f t="shared" si="41"/>
        <v>Sin préstamo</v>
      </c>
      <c r="BT153" t="s">
        <v>104</v>
      </c>
      <c r="BU153" t="s">
        <v>122</v>
      </c>
      <c r="BV153" t="s">
        <v>134</v>
      </c>
      <c r="BW153" s="8" t="s">
        <v>101</v>
      </c>
      <c r="BX153" s="9" t="str">
        <f t="shared" ca="1" si="42"/>
        <v/>
      </c>
      <c r="BY153" s="10" t="str">
        <f t="shared" ca="1" si="43"/>
        <v/>
      </c>
      <c r="BZ153" s="7">
        <f t="shared" ca="1" si="44"/>
        <v>428316</v>
      </c>
      <c r="CA153" s="7"/>
      <c r="CB153" s="7">
        <f t="shared" ca="1" si="45"/>
        <v>428316</v>
      </c>
      <c r="CC153" s="7"/>
      <c r="CD153" s="7"/>
      <c r="CE153" s="7" t="str">
        <f t="shared" ca="1" si="46"/>
        <v/>
      </c>
      <c r="CF153" s="7" t="str">
        <f t="shared" ca="1" si="47"/>
        <v/>
      </c>
      <c r="CG153" s="11" t="str">
        <f t="shared" ca="1" si="48"/>
        <v/>
      </c>
      <c r="CH153" s="7" t="str">
        <f t="shared" ca="1" si="49"/>
        <v/>
      </c>
      <c r="CI153" s="7" t="s">
        <v>102</v>
      </c>
    </row>
    <row r="154" spans="1:87" x14ac:dyDescent="0.75">
      <c r="A154" s="1">
        <v>11261</v>
      </c>
      <c r="B154" s="1" t="s">
        <v>99</v>
      </c>
      <c r="C154" s="13">
        <v>0.3</v>
      </c>
      <c r="D154" s="1" t="s">
        <v>100</v>
      </c>
      <c r="E154" s="1" t="s">
        <v>100</v>
      </c>
      <c r="F154" s="13">
        <v>0.15</v>
      </c>
      <c r="G154" s="13" t="str">
        <f t="shared" si="35"/>
        <v>No</v>
      </c>
      <c r="H154" s="1" t="s">
        <v>102</v>
      </c>
      <c r="I154" s="2" t="s">
        <v>102</v>
      </c>
      <c r="J154" s="3">
        <v>36161</v>
      </c>
      <c r="K154" s="1">
        <f t="shared" ca="1" si="36"/>
        <v>27</v>
      </c>
      <c r="L154" s="1" t="str">
        <f t="shared" ca="1" si="37"/>
        <v>&gt;20 años</v>
      </c>
      <c r="M154" s="3">
        <v>36161</v>
      </c>
      <c r="N154" s="1">
        <f t="shared" ca="1" si="50"/>
        <v>27</v>
      </c>
      <c r="O154" s="1" t="str">
        <f t="shared" ca="1" si="38"/>
        <v>&gt;20 años</v>
      </c>
      <c r="P154" s="3">
        <v>25569</v>
      </c>
      <c r="Q154" s="1">
        <f t="shared" ca="1" si="39"/>
        <v>56</v>
      </c>
      <c r="R154" s="1" t="str">
        <f t="shared" ca="1" si="40"/>
        <v>55-64</v>
      </c>
      <c r="S154" s="1" t="s">
        <v>121</v>
      </c>
      <c r="T154" s="1"/>
      <c r="U154" s="1">
        <v>1</v>
      </c>
      <c r="V154" s="1">
        <v>1</v>
      </c>
      <c r="W154" s="1">
        <v>1</v>
      </c>
      <c r="X154" s="1">
        <v>1</v>
      </c>
      <c r="Y154" s="1"/>
      <c r="Z154" s="1"/>
      <c r="AA154" s="1"/>
      <c r="AB154" s="1"/>
      <c r="AC154" s="1"/>
      <c r="AD154" s="1"/>
      <c r="AE154" s="1"/>
      <c r="AF154" s="1"/>
      <c r="AG154" s="1"/>
      <c r="AH154" s="1"/>
      <c r="AI154" s="1"/>
      <c r="AJ154" s="1"/>
      <c r="AK154" s="1"/>
      <c r="AL154" s="1"/>
      <c r="AM154" s="1"/>
      <c r="AN154" s="1"/>
      <c r="AO154" s="1"/>
      <c r="AP154" s="1"/>
      <c r="AQ154" s="1"/>
      <c r="AR154" s="1"/>
      <c r="AS154" s="1"/>
      <c r="AT154" s="1"/>
      <c r="AU154" s="1"/>
      <c r="AV154" s="1"/>
      <c r="AW154" s="1"/>
      <c r="AX154" s="1"/>
      <c r="AY154" s="1"/>
      <c r="AZ154" s="1"/>
      <c r="BA154" s="1"/>
      <c r="BB154" s="1"/>
      <c r="BC154" s="1"/>
      <c r="BD154" s="1"/>
      <c r="BE154" s="1"/>
      <c r="BF154" s="1"/>
      <c r="BG154" s="1"/>
      <c r="BH154" s="1"/>
      <c r="BI154" s="1"/>
      <c r="BJ154" s="1"/>
      <c r="BK154" s="1"/>
      <c r="BL154" s="1"/>
      <c r="BM154" s="1"/>
      <c r="BN154" s="1"/>
      <c r="BO154" s="1"/>
      <c r="BP154" s="1"/>
      <c r="BQ154" s="1"/>
      <c r="BR154" s="1">
        <f t="shared" si="34"/>
        <v>4</v>
      </c>
      <c r="BS154" s="1" t="str">
        <f t="shared" si="41"/>
        <v>Sin préstamo</v>
      </c>
      <c r="BT154" s="1" t="s">
        <v>104</v>
      </c>
      <c r="BU154" s="1" t="s">
        <v>105</v>
      </c>
      <c r="BV154" s="1" t="s">
        <v>106</v>
      </c>
      <c r="BW154" s="3" t="s">
        <v>101</v>
      </c>
      <c r="BX154" s="4" t="str">
        <f t="shared" ca="1" si="42"/>
        <v/>
      </c>
      <c r="BY154" s="5" t="str">
        <f t="shared" ca="1" si="43"/>
        <v/>
      </c>
      <c r="BZ154" s="2">
        <f t="shared" ca="1" si="44"/>
        <v>1194284</v>
      </c>
      <c r="CA154" s="2"/>
      <c r="CB154" s="2">
        <f t="shared" ca="1" si="45"/>
        <v>1194284</v>
      </c>
      <c r="CC154" s="2"/>
      <c r="CD154" s="2"/>
      <c r="CE154" s="2" t="str">
        <f t="shared" ca="1" si="46"/>
        <v/>
      </c>
      <c r="CF154" s="2" t="str">
        <f t="shared" ca="1" si="47"/>
        <v/>
      </c>
      <c r="CG154" s="6" t="str">
        <f t="shared" ca="1" si="48"/>
        <v/>
      </c>
      <c r="CH154" s="2" t="str">
        <f t="shared" ca="1" si="49"/>
        <v/>
      </c>
      <c r="CI154" s="2" t="s">
        <v>102</v>
      </c>
    </row>
    <row r="155" spans="1:87" x14ac:dyDescent="0.75">
      <c r="A155">
        <v>11262</v>
      </c>
      <c r="B155" t="s">
        <v>99</v>
      </c>
      <c r="C155" s="12">
        <v>0.4</v>
      </c>
      <c r="D155" t="s">
        <v>101</v>
      </c>
      <c r="E155" t="s">
        <v>100</v>
      </c>
      <c r="F155" s="12">
        <v>0.3</v>
      </c>
      <c r="G155" s="12" t="str">
        <f t="shared" si="35"/>
        <v>No</v>
      </c>
      <c r="H155" t="s">
        <v>144</v>
      </c>
      <c r="I155" s="7" t="s">
        <v>108</v>
      </c>
      <c r="J155" s="8">
        <v>45658</v>
      </c>
      <c r="K155">
        <f t="shared" ca="1" si="36"/>
        <v>1</v>
      </c>
      <c r="L155" t="str">
        <f t="shared" ca="1" si="37"/>
        <v>1-3 años</v>
      </c>
      <c r="M155" s="8">
        <v>45658</v>
      </c>
      <c r="N155">
        <f t="shared" ca="1" si="50"/>
        <v>1</v>
      </c>
      <c r="O155" t="str">
        <f t="shared" ca="1" si="38"/>
        <v>1-3 años</v>
      </c>
      <c r="P155" s="8">
        <v>23743</v>
      </c>
      <c r="Q155">
        <f t="shared" ca="1" si="39"/>
        <v>61</v>
      </c>
      <c r="R155" t="str">
        <f t="shared" ca="1" si="40"/>
        <v>55-64</v>
      </c>
      <c r="S155" t="s">
        <v>118</v>
      </c>
      <c r="T155">
        <v>1</v>
      </c>
      <c r="V155">
        <v>1</v>
      </c>
      <c r="X155">
        <v>1</v>
      </c>
      <c r="Z155">
        <v>1</v>
      </c>
      <c r="BR155">
        <f t="shared" si="34"/>
        <v>4</v>
      </c>
      <c r="BS155" t="str">
        <f t="shared" si="41"/>
        <v>Préstamo</v>
      </c>
      <c r="BT155" t="s">
        <v>104</v>
      </c>
      <c r="BU155" t="s">
        <v>105</v>
      </c>
      <c r="BV155" t="s">
        <v>106</v>
      </c>
      <c r="BW155" s="8" t="s">
        <v>101</v>
      </c>
      <c r="BX155" s="9">
        <f t="shared" ca="1" si="42"/>
        <v>1978903</v>
      </c>
      <c r="BY155" s="10" t="str">
        <f t="shared" ca="1" si="43"/>
        <v>750k-5 mil</v>
      </c>
      <c r="BZ155" s="7">
        <f t="shared" ca="1" si="44"/>
        <v>1541021</v>
      </c>
      <c r="CA155" s="7"/>
      <c r="CB155" s="7">
        <f t="shared" ca="1" si="45"/>
        <v>1541021</v>
      </c>
      <c r="CC155" s="7" t="s">
        <v>119</v>
      </c>
      <c r="CD155" s="7" t="s">
        <v>111</v>
      </c>
      <c r="CE155" s="7">
        <f t="shared" ca="1" si="46"/>
        <v>2</v>
      </c>
      <c r="CF155" s="7">
        <f t="shared" ca="1" si="47"/>
        <v>989451.5</v>
      </c>
      <c r="CG155" s="11">
        <f t="shared" ca="1" si="48"/>
        <v>1.2841505728993958</v>
      </c>
      <c r="CH155" s="7" t="str">
        <f t="shared" ca="1" si="49"/>
        <v>1-5x</v>
      </c>
      <c r="CI155" s="7" t="s">
        <v>102</v>
      </c>
    </row>
    <row r="156" spans="1:87" x14ac:dyDescent="0.75">
      <c r="A156" s="1">
        <v>11263</v>
      </c>
      <c r="B156" s="1" t="s">
        <v>99</v>
      </c>
      <c r="C156" s="13">
        <v>0.5</v>
      </c>
      <c r="D156" s="1" t="s">
        <v>100</v>
      </c>
      <c r="E156" s="1" t="s">
        <v>101</v>
      </c>
      <c r="F156" s="13"/>
      <c r="G156" s="13" t="str">
        <f t="shared" si="35"/>
        <v>Si</v>
      </c>
      <c r="H156" s="1" t="s">
        <v>150</v>
      </c>
      <c r="I156" s="2" t="s">
        <v>108</v>
      </c>
      <c r="J156" s="3">
        <v>45658</v>
      </c>
      <c r="K156" s="1">
        <f t="shared" ca="1" si="36"/>
        <v>1</v>
      </c>
      <c r="L156" s="1" t="str">
        <f t="shared" ca="1" si="37"/>
        <v>1-3 años</v>
      </c>
      <c r="M156" s="3">
        <v>45658</v>
      </c>
      <c r="N156" s="1">
        <f t="shared" ca="1" si="50"/>
        <v>1</v>
      </c>
      <c r="O156" s="1" t="str">
        <f t="shared" ca="1" si="38"/>
        <v>1-3 años</v>
      </c>
      <c r="P156" s="3">
        <v>36526</v>
      </c>
      <c r="Q156" s="1">
        <f t="shared" ca="1" si="39"/>
        <v>26</v>
      </c>
      <c r="R156" s="1" t="str">
        <f t="shared" ca="1" si="40"/>
        <v>25-34</v>
      </c>
      <c r="S156" s="1" t="s">
        <v>103</v>
      </c>
      <c r="T156" s="1">
        <v>1</v>
      </c>
      <c r="U156" s="1">
        <v>1</v>
      </c>
      <c r="V156" s="1"/>
      <c r="W156" s="1">
        <v>1</v>
      </c>
      <c r="X156" s="1"/>
      <c r="Y156" s="1">
        <v>1</v>
      </c>
      <c r="Z156" s="1"/>
      <c r="AA156" s="1"/>
      <c r="AB156" s="1"/>
      <c r="AC156" s="1"/>
      <c r="AD156" s="1"/>
      <c r="AE156" s="1"/>
      <c r="AF156" s="1"/>
      <c r="AG156" s="1"/>
      <c r="AH156" s="1"/>
      <c r="AI156" s="1"/>
      <c r="AJ156" s="1"/>
      <c r="AK156" s="1"/>
      <c r="AL156" s="1"/>
      <c r="AM156" s="1"/>
      <c r="AN156" s="1"/>
      <c r="AO156" s="1"/>
      <c r="AP156" s="1"/>
      <c r="AQ156" s="1"/>
      <c r="AR156" s="1"/>
      <c r="AS156" s="1"/>
      <c r="AT156" s="1"/>
      <c r="AU156" s="1"/>
      <c r="AV156" s="1"/>
      <c r="AW156" s="1"/>
      <c r="AX156" s="1"/>
      <c r="AY156" s="1"/>
      <c r="AZ156" s="1"/>
      <c r="BA156" s="1"/>
      <c r="BB156" s="1"/>
      <c r="BC156" s="1"/>
      <c r="BD156" s="1"/>
      <c r="BE156" s="1"/>
      <c r="BF156" s="1"/>
      <c r="BG156" s="1"/>
      <c r="BH156" s="1"/>
      <c r="BI156" s="1"/>
      <c r="BJ156" s="1"/>
      <c r="BK156" s="1"/>
      <c r="BL156" s="1"/>
      <c r="BM156" s="1"/>
      <c r="BN156" s="1"/>
      <c r="BO156" s="1"/>
      <c r="BP156" s="1"/>
      <c r="BQ156" s="1"/>
      <c r="BR156" s="1">
        <f t="shared" si="34"/>
        <v>4</v>
      </c>
      <c r="BS156" s="1" t="str">
        <f t="shared" si="41"/>
        <v>Préstamo</v>
      </c>
      <c r="BT156" s="1" t="s">
        <v>104</v>
      </c>
      <c r="BU156" s="1" t="s">
        <v>109</v>
      </c>
      <c r="BV156" s="1" t="s">
        <v>106</v>
      </c>
      <c r="BW156" s="3" t="s">
        <v>101</v>
      </c>
      <c r="BX156" s="4">
        <f t="shared" ca="1" si="42"/>
        <v>4463019</v>
      </c>
      <c r="BY156" s="5" t="str">
        <f t="shared" ca="1" si="43"/>
        <v>750k-5 mil</v>
      </c>
      <c r="BZ156" s="2">
        <f t="shared" ca="1" si="44"/>
        <v>779128</v>
      </c>
      <c r="CA156" s="2"/>
      <c r="CB156" s="2">
        <f t="shared" ca="1" si="45"/>
        <v>779128</v>
      </c>
      <c r="CC156" s="2" t="s">
        <v>110</v>
      </c>
      <c r="CD156" s="2" t="s">
        <v>125</v>
      </c>
      <c r="CE156" s="2">
        <f t="shared" ca="1" si="46"/>
        <v>8</v>
      </c>
      <c r="CF156" s="2">
        <f t="shared" ca="1" si="47"/>
        <v>557877.375</v>
      </c>
      <c r="CG156" s="6">
        <f t="shared" ca="1" si="48"/>
        <v>5.7282230904293003</v>
      </c>
      <c r="CH156" s="2" t="str">
        <f t="shared" ca="1" si="49"/>
        <v>5-10x</v>
      </c>
      <c r="CI156" s="2" t="s">
        <v>112</v>
      </c>
    </row>
    <row r="157" spans="1:87" x14ac:dyDescent="0.75">
      <c r="A157">
        <v>11264</v>
      </c>
      <c r="B157" t="s">
        <v>99</v>
      </c>
      <c r="C157" s="12">
        <v>0.6</v>
      </c>
      <c r="D157" t="s">
        <v>101</v>
      </c>
      <c r="E157" t="s">
        <v>101</v>
      </c>
      <c r="G157" s="12" t="str">
        <f t="shared" si="35"/>
        <v>Si</v>
      </c>
      <c r="H157" t="s">
        <v>102</v>
      </c>
      <c r="I157" s="7" t="s">
        <v>102</v>
      </c>
      <c r="J157" s="8">
        <v>45473</v>
      </c>
      <c r="K157">
        <f t="shared" ca="1" si="36"/>
        <v>2</v>
      </c>
      <c r="L157" t="str">
        <f t="shared" ca="1" si="37"/>
        <v>1-3 años</v>
      </c>
      <c r="M157" s="8">
        <v>45473</v>
      </c>
      <c r="N157">
        <f t="shared" ca="1" si="50"/>
        <v>2</v>
      </c>
      <c r="O157" t="str">
        <f t="shared" ca="1" si="38"/>
        <v>1-3 años</v>
      </c>
      <c r="P157" s="8">
        <v>34700</v>
      </c>
      <c r="Q157">
        <f t="shared" ca="1" si="39"/>
        <v>31</v>
      </c>
      <c r="R157" t="str">
        <f t="shared" ca="1" si="40"/>
        <v>25-34</v>
      </c>
      <c r="S157" t="s">
        <v>103</v>
      </c>
      <c r="V157">
        <v>1</v>
      </c>
      <c r="X157">
        <v>1</v>
      </c>
      <c r="Z157">
        <v>1</v>
      </c>
      <c r="BR157">
        <f t="shared" si="34"/>
        <v>3</v>
      </c>
      <c r="BS157" t="str">
        <f t="shared" si="41"/>
        <v>Sin préstamo</v>
      </c>
      <c r="BT157" t="s">
        <v>104</v>
      </c>
      <c r="BU157" t="s">
        <v>105</v>
      </c>
      <c r="BV157" t="s">
        <v>106</v>
      </c>
      <c r="BW157" s="8" t="s">
        <v>101</v>
      </c>
      <c r="BX157" s="9" t="str">
        <f t="shared" ca="1" si="42"/>
        <v/>
      </c>
      <c r="BY157" s="10" t="str">
        <f t="shared" ca="1" si="43"/>
        <v/>
      </c>
      <c r="BZ157" s="7">
        <f t="shared" ca="1" si="44"/>
        <v>197173</v>
      </c>
      <c r="CA157" s="7"/>
      <c r="CB157" s="7">
        <f t="shared" ca="1" si="45"/>
        <v>197173</v>
      </c>
      <c r="CC157" s="7"/>
      <c r="CD157" s="7"/>
      <c r="CE157" s="7" t="str">
        <f t="shared" ca="1" si="46"/>
        <v/>
      </c>
      <c r="CF157" s="7" t="str">
        <f t="shared" ca="1" si="47"/>
        <v/>
      </c>
      <c r="CG157" s="11" t="str">
        <f t="shared" ca="1" si="48"/>
        <v/>
      </c>
      <c r="CH157" s="7" t="str">
        <f t="shared" ca="1" si="49"/>
        <v/>
      </c>
      <c r="CI157" s="7" t="s">
        <v>102</v>
      </c>
    </row>
    <row r="158" spans="1:87" x14ac:dyDescent="0.75">
      <c r="A158" s="1">
        <v>11265</v>
      </c>
      <c r="B158" s="1" t="s">
        <v>99</v>
      </c>
      <c r="C158" s="13">
        <v>0.7</v>
      </c>
      <c r="D158" s="1" t="s">
        <v>100</v>
      </c>
      <c r="E158" s="1" t="s">
        <v>100</v>
      </c>
      <c r="F158" s="13">
        <v>0.4</v>
      </c>
      <c r="G158" s="13" t="str">
        <f t="shared" si="35"/>
        <v>Si</v>
      </c>
      <c r="H158" s="1" t="s">
        <v>116</v>
      </c>
      <c r="I158" s="2" t="s">
        <v>124</v>
      </c>
      <c r="J158" s="3">
        <v>45292</v>
      </c>
      <c r="K158" s="1">
        <f t="shared" ca="1" si="36"/>
        <v>2</v>
      </c>
      <c r="L158" s="1" t="str">
        <f t="shared" ca="1" si="37"/>
        <v>1-3 años</v>
      </c>
      <c r="M158" s="3">
        <v>45292</v>
      </c>
      <c r="N158" s="1">
        <f t="shared" ca="1" si="50"/>
        <v>2</v>
      </c>
      <c r="O158" s="1" t="str">
        <f t="shared" ca="1" si="38"/>
        <v>1-3 años</v>
      </c>
      <c r="P158" s="3">
        <v>32874</v>
      </c>
      <c r="Q158" s="1">
        <f t="shared" ca="1" si="39"/>
        <v>36</v>
      </c>
      <c r="R158" s="1" t="str">
        <f t="shared" ca="1" si="40"/>
        <v>35-44</v>
      </c>
      <c r="S158" s="1" t="s">
        <v>131</v>
      </c>
      <c r="T158" s="1">
        <v>1</v>
      </c>
      <c r="U158" s="1">
        <v>1</v>
      </c>
      <c r="V158" s="1">
        <v>1</v>
      </c>
      <c r="W158" s="1">
        <v>1</v>
      </c>
      <c r="X158" s="1">
        <v>1</v>
      </c>
      <c r="Y158" s="1">
        <v>1</v>
      </c>
      <c r="Z158" s="1">
        <v>1</v>
      </c>
      <c r="AA158" s="1"/>
      <c r="AB158" s="1"/>
      <c r="AC158" s="1"/>
      <c r="AD158" s="1"/>
      <c r="AE158" s="1"/>
      <c r="AF158" s="1"/>
      <c r="AG158" s="1"/>
      <c r="AH158" s="1"/>
      <c r="AI158" s="1"/>
      <c r="AJ158" s="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f t="shared" si="34"/>
        <v>7</v>
      </c>
      <c r="BS158" s="1" t="str">
        <f t="shared" si="41"/>
        <v>Préstamo</v>
      </c>
      <c r="BT158" s="1" t="s">
        <v>104</v>
      </c>
      <c r="BU158" s="1" t="s">
        <v>109</v>
      </c>
      <c r="BV158" s="1" t="s">
        <v>106</v>
      </c>
      <c r="BW158" s="3" t="s">
        <v>101</v>
      </c>
      <c r="BX158" s="4">
        <f t="shared" ca="1" si="42"/>
        <v>1795672</v>
      </c>
      <c r="BY158" s="5" t="str">
        <f t="shared" ca="1" si="43"/>
        <v>750k-5 mil</v>
      </c>
      <c r="BZ158" s="2">
        <f t="shared" ca="1" si="44"/>
        <v>1220161</v>
      </c>
      <c r="CA158" s="2"/>
      <c r="CB158" s="2">
        <f t="shared" ca="1" si="45"/>
        <v>1220161</v>
      </c>
      <c r="CC158" s="2" t="s">
        <v>119</v>
      </c>
      <c r="CD158" s="2" t="s">
        <v>125</v>
      </c>
      <c r="CE158" s="2">
        <f t="shared" ca="1" si="46"/>
        <v>5</v>
      </c>
      <c r="CF158" s="2">
        <f t="shared" ca="1" si="47"/>
        <v>359134.4</v>
      </c>
      <c r="CG158" s="6">
        <f t="shared" ca="1" si="48"/>
        <v>1.4716680831464044</v>
      </c>
      <c r="CH158" s="2" t="str">
        <f t="shared" ca="1" si="49"/>
        <v>1-5x</v>
      </c>
      <c r="CI158" s="2" t="s">
        <v>112</v>
      </c>
    </row>
    <row r="159" spans="1:87" x14ac:dyDescent="0.75">
      <c r="A159">
        <v>11266</v>
      </c>
      <c r="B159" t="s">
        <v>99</v>
      </c>
      <c r="C159" s="12">
        <v>0.8</v>
      </c>
      <c r="D159" t="s">
        <v>101</v>
      </c>
      <c r="E159" t="s">
        <v>100</v>
      </c>
      <c r="F159" s="12">
        <v>0.75</v>
      </c>
      <c r="G159" s="12" t="str">
        <f t="shared" si="35"/>
        <v>Si</v>
      </c>
      <c r="H159" t="s">
        <v>102</v>
      </c>
      <c r="I159" s="7" t="s">
        <v>117</v>
      </c>
      <c r="J159" s="8">
        <v>45107</v>
      </c>
      <c r="K159">
        <f t="shared" ca="1" si="36"/>
        <v>3</v>
      </c>
      <c r="L159" t="str">
        <f t="shared" ca="1" si="37"/>
        <v>3-5 años</v>
      </c>
      <c r="M159" s="8">
        <v>45107</v>
      </c>
      <c r="N159">
        <f t="shared" ca="1" si="50"/>
        <v>3</v>
      </c>
      <c r="O159" t="str">
        <f t="shared" ca="1" si="38"/>
        <v>3-5 años</v>
      </c>
      <c r="P159" s="8">
        <v>31048</v>
      </c>
      <c r="Q159">
        <f t="shared" ca="1" si="39"/>
        <v>41</v>
      </c>
      <c r="R159" t="str">
        <f t="shared" ca="1" si="40"/>
        <v>35-44</v>
      </c>
      <c r="S159" t="s">
        <v>121</v>
      </c>
      <c r="V159">
        <v>1</v>
      </c>
      <c r="X159">
        <v>1</v>
      </c>
      <c r="Z159">
        <v>1</v>
      </c>
      <c r="BR159">
        <f t="shared" si="34"/>
        <v>3</v>
      </c>
      <c r="BS159" t="str">
        <f t="shared" si="41"/>
        <v>Sin préstamo</v>
      </c>
      <c r="BT159" t="s">
        <v>104</v>
      </c>
      <c r="BU159" t="s">
        <v>122</v>
      </c>
      <c r="BV159" t="s">
        <v>123</v>
      </c>
      <c r="BW159" s="8" t="s">
        <v>101</v>
      </c>
      <c r="BX159" s="9" t="str">
        <f t="shared" ca="1" si="42"/>
        <v/>
      </c>
      <c r="BY159" s="10" t="str">
        <f t="shared" ca="1" si="43"/>
        <v/>
      </c>
      <c r="BZ159" s="7">
        <f t="shared" ca="1" si="44"/>
        <v>1948447</v>
      </c>
      <c r="CA159" s="7"/>
      <c r="CB159" s="7">
        <f t="shared" ca="1" si="45"/>
        <v>1948447</v>
      </c>
      <c r="CC159" s="7"/>
      <c r="CD159" s="7"/>
      <c r="CE159" s="7" t="str">
        <f t="shared" ca="1" si="46"/>
        <v/>
      </c>
      <c r="CF159" s="7" t="str">
        <f t="shared" ca="1" si="47"/>
        <v/>
      </c>
      <c r="CG159" s="11" t="str">
        <f t="shared" ca="1" si="48"/>
        <v/>
      </c>
      <c r="CH159" s="7" t="str">
        <f t="shared" ca="1" si="49"/>
        <v/>
      </c>
      <c r="CI159" s="7" t="s">
        <v>102</v>
      </c>
    </row>
    <row r="160" spans="1:87" x14ac:dyDescent="0.75">
      <c r="A160" s="1">
        <v>11267</v>
      </c>
      <c r="B160" s="1" t="s">
        <v>99</v>
      </c>
      <c r="C160" s="13">
        <v>0.75</v>
      </c>
      <c r="D160" s="1" t="s">
        <v>100</v>
      </c>
      <c r="E160" s="1" t="s">
        <v>101</v>
      </c>
      <c r="F160" s="13"/>
      <c r="G160" s="13" t="str">
        <f t="shared" si="35"/>
        <v>Si</v>
      </c>
      <c r="H160" s="1" t="s">
        <v>102</v>
      </c>
      <c r="I160" s="2" t="s">
        <v>117</v>
      </c>
      <c r="J160" s="3">
        <v>44927</v>
      </c>
      <c r="K160" s="1">
        <f t="shared" ca="1" si="36"/>
        <v>3</v>
      </c>
      <c r="L160" s="1" t="str">
        <f t="shared" ca="1" si="37"/>
        <v>3-5 años</v>
      </c>
      <c r="M160" s="3">
        <v>44927</v>
      </c>
      <c r="N160" s="1">
        <f t="shared" ca="1" si="50"/>
        <v>3</v>
      </c>
      <c r="O160" s="1" t="str">
        <f t="shared" ca="1" si="38"/>
        <v>3-5 años</v>
      </c>
      <c r="P160" s="3">
        <v>29221</v>
      </c>
      <c r="Q160" s="1">
        <f t="shared" ca="1" si="39"/>
        <v>46</v>
      </c>
      <c r="R160" s="1" t="str">
        <f t="shared" ca="1" si="40"/>
        <v>45-54</v>
      </c>
      <c r="S160" s="1" t="s">
        <v>103</v>
      </c>
      <c r="T160" s="1"/>
      <c r="U160" s="1">
        <v>1</v>
      </c>
      <c r="V160" s="1">
        <v>1</v>
      </c>
      <c r="W160" s="1">
        <v>1</v>
      </c>
      <c r="X160" s="1">
        <v>1</v>
      </c>
      <c r="Y160" s="1"/>
      <c r="Z160" s="1"/>
      <c r="AA160" s="1"/>
      <c r="AB160" s="1"/>
      <c r="AC160" s="1"/>
      <c r="AD160" s="1"/>
      <c r="AE160" s="1"/>
      <c r="AF160" s="1"/>
      <c r="AG160" s="1"/>
      <c r="AH160" s="1"/>
      <c r="AI160" s="1"/>
      <c r="AJ160" s="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f t="shared" si="34"/>
        <v>4</v>
      </c>
      <c r="BS160" s="1" t="str">
        <f t="shared" si="41"/>
        <v>Sin préstamo</v>
      </c>
      <c r="BT160" s="1" t="s">
        <v>104</v>
      </c>
      <c r="BU160" s="1" t="s">
        <v>122</v>
      </c>
      <c r="BV160" s="1" t="s">
        <v>123</v>
      </c>
      <c r="BW160" s="3" t="s">
        <v>101</v>
      </c>
      <c r="BX160" s="4" t="str">
        <f t="shared" ca="1" si="42"/>
        <v/>
      </c>
      <c r="BY160" s="5" t="str">
        <f t="shared" ca="1" si="43"/>
        <v/>
      </c>
      <c r="BZ160" s="2">
        <f t="shared" ca="1" si="44"/>
        <v>584831</v>
      </c>
      <c r="CA160" s="2"/>
      <c r="CB160" s="2">
        <f t="shared" ca="1" si="45"/>
        <v>584831</v>
      </c>
      <c r="CC160" s="2"/>
      <c r="CD160" s="2"/>
      <c r="CE160" s="2" t="str">
        <f t="shared" ca="1" si="46"/>
        <v/>
      </c>
      <c r="CF160" s="2" t="str">
        <f t="shared" ca="1" si="47"/>
        <v/>
      </c>
      <c r="CG160" s="6" t="str">
        <f t="shared" ca="1" si="48"/>
        <v/>
      </c>
      <c r="CH160" s="2" t="str">
        <f t="shared" ca="1" si="49"/>
        <v/>
      </c>
      <c r="CI160" s="2" t="s">
        <v>102</v>
      </c>
    </row>
    <row r="161" spans="1:87" x14ac:dyDescent="0.75">
      <c r="A161">
        <v>11268</v>
      </c>
      <c r="B161" t="s">
        <v>115</v>
      </c>
      <c r="C161" s="12">
        <v>1</v>
      </c>
      <c r="D161" t="s">
        <v>101</v>
      </c>
      <c r="E161" t="s">
        <v>101</v>
      </c>
      <c r="G161" s="12" t="str">
        <f t="shared" si="35"/>
        <v>Si</v>
      </c>
      <c r="H161" t="s">
        <v>102</v>
      </c>
      <c r="I161" s="7" t="s">
        <v>117</v>
      </c>
      <c r="J161" s="8">
        <v>44742</v>
      </c>
      <c r="K161">
        <f t="shared" ca="1" si="36"/>
        <v>4</v>
      </c>
      <c r="L161" t="str">
        <f t="shared" ca="1" si="37"/>
        <v>3-5 años</v>
      </c>
      <c r="M161" s="8">
        <v>44742</v>
      </c>
      <c r="N161">
        <f t="shared" ca="1" si="50"/>
        <v>4</v>
      </c>
      <c r="O161" t="str">
        <f t="shared" ca="1" si="38"/>
        <v>3-5 años</v>
      </c>
      <c r="P161" s="8">
        <v>27395</v>
      </c>
      <c r="Q161">
        <f t="shared" ca="1" si="39"/>
        <v>51</v>
      </c>
      <c r="R161" t="str">
        <f t="shared" ca="1" si="40"/>
        <v>45-54</v>
      </c>
      <c r="S161" t="s">
        <v>118</v>
      </c>
      <c r="V161">
        <v>1</v>
      </c>
      <c r="X161">
        <v>1</v>
      </c>
      <c r="Z161">
        <v>1</v>
      </c>
      <c r="BR161">
        <f t="shared" si="34"/>
        <v>3</v>
      </c>
      <c r="BS161" t="str">
        <f t="shared" si="41"/>
        <v>Sin préstamo</v>
      </c>
      <c r="BT161" t="s">
        <v>104</v>
      </c>
      <c r="BU161" t="s">
        <v>122</v>
      </c>
      <c r="BV161" t="s">
        <v>134</v>
      </c>
      <c r="BW161" s="8" t="s">
        <v>101</v>
      </c>
      <c r="BX161" s="9" t="str">
        <f t="shared" ca="1" si="42"/>
        <v/>
      </c>
      <c r="BY161" s="10" t="str">
        <f t="shared" ca="1" si="43"/>
        <v/>
      </c>
      <c r="BZ161" s="7">
        <f t="shared" ca="1" si="44"/>
        <v>511057</v>
      </c>
      <c r="CA161" s="7"/>
      <c r="CB161" s="7">
        <f t="shared" ca="1" si="45"/>
        <v>511057</v>
      </c>
      <c r="CC161" s="7"/>
      <c r="CD161" s="7"/>
      <c r="CE161" s="7" t="str">
        <f t="shared" ca="1" si="46"/>
        <v/>
      </c>
      <c r="CF161" s="7" t="str">
        <f t="shared" ca="1" si="47"/>
        <v/>
      </c>
      <c r="CG161" s="11" t="str">
        <f t="shared" ca="1" si="48"/>
        <v/>
      </c>
      <c r="CH161" s="7" t="str">
        <f t="shared" ca="1" si="49"/>
        <v/>
      </c>
      <c r="CI161" s="7" t="s">
        <v>102</v>
      </c>
    </row>
    <row r="162" spans="1:87" x14ac:dyDescent="0.75">
      <c r="A162" s="1">
        <v>11269</v>
      </c>
      <c r="B162" s="1" t="s">
        <v>142</v>
      </c>
      <c r="C162" s="13">
        <v>0</v>
      </c>
      <c r="D162" s="1" t="s">
        <v>100</v>
      </c>
      <c r="E162" s="1" t="s">
        <v>100</v>
      </c>
      <c r="F162" s="13">
        <v>0.15</v>
      </c>
      <c r="G162" s="13" t="str">
        <f t="shared" si="35"/>
        <v>No</v>
      </c>
      <c r="H162" s="1" t="s">
        <v>150</v>
      </c>
      <c r="I162" s="2" t="s">
        <v>108</v>
      </c>
      <c r="J162" s="3">
        <v>44562</v>
      </c>
      <c r="K162" s="1">
        <f t="shared" ca="1" si="36"/>
        <v>4</v>
      </c>
      <c r="L162" s="1" t="str">
        <f t="shared" ca="1" si="37"/>
        <v>3-5 años</v>
      </c>
      <c r="M162" s="3">
        <v>44562</v>
      </c>
      <c r="N162" s="1">
        <f t="shared" ca="1" si="50"/>
        <v>4</v>
      </c>
      <c r="O162" s="1" t="str">
        <f t="shared" ca="1" si="38"/>
        <v>3-5 años</v>
      </c>
      <c r="P162" s="3">
        <v>25569</v>
      </c>
      <c r="Q162" s="1">
        <f t="shared" ca="1" si="39"/>
        <v>56</v>
      </c>
      <c r="R162" s="1" t="str">
        <f t="shared" ca="1" si="40"/>
        <v>55-64</v>
      </c>
      <c r="S162" s="1" t="s">
        <v>103</v>
      </c>
      <c r="T162" s="1">
        <v>1</v>
      </c>
      <c r="U162" s="1">
        <v>1</v>
      </c>
      <c r="V162" s="1"/>
      <c r="W162" s="1">
        <v>1</v>
      </c>
      <c r="X162" s="1"/>
      <c r="Y162" s="1">
        <v>1</v>
      </c>
      <c r="Z162" s="1"/>
      <c r="AA162" s="1"/>
      <c r="AB162" s="1"/>
      <c r="AC162" s="1"/>
      <c r="AD162" s="1"/>
      <c r="AE162" s="1"/>
      <c r="AF162" s="1"/>
      <c r="AG162" s="1"/>
      <c r="AH162" s="1"/>
      <c r="AI162" s="1"/>
      <c r="AJ162" s="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f t="shared" si="34"/>
        <v>4</v>
      </c>
      <c r="BS162" s="1" t="str">
        <f t="shared" si="41"/>
        <v>Préstamo</v>
      </c>
      <c r="BT162" s="1" t="s">
        <v>104</v>
      </c>
      <c r="BU162" s="1" t="s">
        <v>109</v>
      </c>
      <c r="BV162" s="1" t="s">
        <v>106</v>
      </c>
      <c r="BW162" s="3" t="s">
        <v>101</v>
      </c>
      <c r="BX162" s="4">
        <f t="shared" ca="1" si="42"/>
        <v>2959641</v>
      </c>
      <c r="BY162" s="5" t="str">
        <f t="shared" ca="1" si="43"/>
        <v>750k-5 mil</v>
      </c>
      <c r="BZ162" s="2">
        <f t="shared" ca="1" si="44"/>
        <v>1836984</v>
      </c>
      <c r="CA162" s="2"/>
      <c r="CB162" s="2">
        <f t="shared" ca="1" si="45"/>
        <v>1836984</v>
      </c>
      <c r="CC162" s="2" t="s">
        <v>119</v>
      </c>
      <c r="CD162" s="2" t="s">
        <v>125</v>
      </c>
      <c r="CE162" s="2">
        <f t="shared" ca="1" si="46"/>
        <v>1</v>
      </c>
      <c r="CF162" s="2">
        <f t="shared" ca="1" si="47"/>
        <v>2959641</v>
      </c>
      <c r="CG162" s="6">
        <f t="shared" ca="1" si="48"/>
        <v>1.6111414144053513</v>
      </c>
      <c r="CH162" s="2" t="str">
        <f t="shared" ca="1" si="49"/>
        <v>1-5x</v>
      </c>
      <c r="CI162" s="2" t="s">
        <v>112</v>
      </c>
    </row>
    <row r="163" spans="1:87" x14ac:dyDescent="0.75">
      <c r="A163">
        <v>11270</v>
      </c>
      <c r="B163" t="s">
        <v>99</v>
      </c>
      <c r="C163" s="12">
        <v>0.4</v>
      </c>
      <c r="D163" t="s">
        <v>101</v>
      </c>
      <c r="E163" t="s">
        <v>100</v>
      </c>
      <c r="F163" s="12">
        <v>0.5</v>
      </c>
      <c r="G163" s="12" t="str">
        <f t="shared" si="35"/>
        <v>No</v>
      </c>
      <c r="H163" t="s">
        <v>102</v>
      </c>
      <c r="I163" s="7" t="s">
        <v>117</v>
      </c>
      <c r="J163" s="8">
        <v>44377</v>
      </c>
      <c r="K163">
        <f t="shared" ca="1" si="36"/>
        <v>5</v>
      </c>
      <c r="L163" t="str">
        <f t="shared" ca="1" si="37"/>
        <v>5-10 años</v>
      </c>
      <c r="M163" s="8">
        <v>44377</v>
      </c>
      <c r="N163">
        <f t="shared" ca="1" si="50"/>
        <v>5</v>
      </c>
      <c r="O163" t="str">
        <f t="shared" ca="1" si="38"/>
        <v>5-10 años</v>
      </c>
      <c r="P163" s="8">
        <v>23743</v>
      </c>
      <c r="Q163">
        <f t="shared" ca="1" si="39"/>
        <v>61</v>
      </c>
      <c r="R163" t="str">
        <f t="shared" ca="1" si="40"/>
        <v>55-64</v>
      </c>
      <c r="S163" t="s">
        <v>103</v>
      </c>
      <c r="V163">
        <v>1</v>
      </c>
      <c r="X163">
        <v>1</v>
      </c>
      <c r="Z163">
        <v>1</v>
      </c>
      <c r="BR163">
        <f t="shared" si="34"/>
        <v>3</v>
      </c>
      <c r="BS163" t="str">
        <f t="shared" si="41"/>
        <v>Sin préstamo</v>
      </c>
      <c r="BT163" t="s">
        <v>104</v>
      </c>
      <c r="BU163" t="s">
        <v>122</v>
      </c>
      <c r="BV163" t="s">
        <v>123</v>
      </c>
      <c r="BW163" s="8" t="s">
        <v>101</v>
      </c>
      <c r="BX163" s="9" t="str">
        <f t="shared" ca="1" si="42"/>
        <v/>
      </c>
      <c r="BY163" s="10" t="str">
        <f t="shared" ca="1" si="43"/>
        <v/>
      </c>
      <c r="BZ163" s="7">
        <f t="shared" ca="1" si="44"/>
        <v>821549</v>
      </c>
      <c r="CA163" s="7"/>
      <c r="CB163" s="7">
        <f t="shared" ca="1" si="45"/>
        <v>821549</v>
      </c>
      <c r="CC163" s="7"/>
      <c r="CD163" s="7"/>
      <c r="CE163" s="7" t="str">
        <f t="shared" ca="1" si="46"/>
        <v/>
      </c>
      <c r="CF163" s="7" t="str">
        <f t="shared" ca="1" si="47"/>
        <v/>
      </c>
      <c r="CG163" s="11" t="str">
        <f t="shared" ca="1" si="48"/>
        <v/>
      </c>
      <c r="CH163" s="7" t="str">
        <f t="shared" ca="1" si="49"/>
        <v/>
      </c>
      <c r="CI163" s="7" t="s">
        <v>102</v>
      </c>
    </row>
    <row r="164" spans="1:87" x14ac:dyDescent="0.75">
      <c r="A164" s="1">
        <v>11271</v>
      </c>
      <c r="B164" s="1" t="s">
        <v>99</v>
      </c>
      <c r="C164" s="13">
        <v>0.15</v>
      </c>
      <c r="D164" s="1" t="s">
        <v>100</v>
      </c>
      <c r="E164" s="1" t="s">
        <v>101</v>
      </c>
      <c r="F164" s="13"/>
      <c r="G164" s="13" t="str">
        <f t="shared" si="35"/>
        <v>No</v>
      </c>
      <c r="H164" s="1" t="s">
        <v>116</v>
      </c>
      <c r="I164" s="2" t="s">
        <v>117</v>
      </c>
      <c r="J164" s="3">
        <v>44197</v>
      </c>
      <c r="K164" s="1">
        <f t="shared" ca="1" si="36"/>
        <v>5</v>
      </c>
      <c r="L164" s="1" t="str">
        <f t="shared" ca="1" si="37"/>
        <v>5-10 años</v>
      </c>
      <c r="M164" s="3">
        <v>44197</v>
      </c>
      <c r="N164" s="1">
        <f t="shared" ca="1" si="50"/>
        <v>5</v>
      </c>
      <c r="O164" s="1" t="str">
        <f t="shared" ca="1" si="38"/>
        <v>5-10 años</v>
      </c>
      <c r="P164" s="3">
        <v>36526</v>
      </c>
      <c r="Q164" s="1">
        <f t="shared" ca="1" si="39"/>
        <v>26</v>
      </c>
      <c r="R164" s="1" t="str">
        <f t="shared" ca="1" si="40"/>
        <v>25-34</v>
      </c>
      <c r="S164" s="1" t="s">
        <v>133</v>
      </c>
      <c r="T164" s="1">
        <v>1</v>
      </c>
      <c r="U164" s="1">
        <v>1</v>
      </c>
      <c r="V164" s="1">
        <v>1</v>
      </c>
      <c r="W164" s="1">
        <v>1</v>
      </c>
      <c r="X164" s="1">
        <v>1</v>
      </c>
      <c r="Y164" s="1">
        <v>1</v>
      </c>
      <c r="Z164" s="1">
        <v>1</v>
      </c>
      <c r="AA164" s="1"/>
      <c r="AB164" s="1"/>
      <c r="AC164" s="1"/>
      <c r="AD164" s="1"/>
      <c r="AE164" s="1"/>
      <c r="AF164" s="1"/>
      <c r="AG164" s="1"/>
      <c r="AH164" s="1"/>
      <c r="AI164" s="1"/>
      <c r="AJ164" s="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f t="shared" si="34"/>
        <v>7</v>
      </c>
      <c r="BS164" s="1" t="str">
        <f t="shared" si="41"/>
        <v>Préstamo</v>
      </c>
      <c r="BT164" s="1" t="s">
        <v>104</v>
      </c>
      <c r="BU164" s="1" t="s">
        <v>122</v>
      </c>
      <c r="BV164" s="1" t="s">
        <v>123</v>
      </c>
      <c r="BW164" s="3" t="s">
        <v>101</v>
      </c>
      <c r="BX164" s="4">
        <f t="shared" ca="1" si="42"/>
        <v>3460778</v>
      </c>
      <c r="BY164" s="5" t="str">
        <f t="shared" ca="1" si="43"/>
        <v>750k-5 mil</v>
      </c>
      <c r="BZ164" s="2">
        <f t="shared" ca="1" si="44"/>
        <v>715908</v>
      </c>
      <c r="CA164" s="2"/>
      <c r="CB164" s="2">
        <f t="shared" ca="1" si="45"/>
        <v>715908</v>
      </c>
      <c r="CC164" s="2" t="s">
        <v>110</v>
      </c>
      <c r="CD164" s="2" t="s">
        <v>125</v>
      </c>
      <c r="CE164" s="2">
        <f t="shared" ca="1" si="46"/>
        <v>1</v>
      </c>
      <c r="CF164" s="2">
        <f t="shared" ca="1" si="47"/>
        <v>3460778</v>
      </c>
      <c r="CG164" s="6">
        <f t="shared" ca="1" si="48"/>
        <v>4.8341099694374137</v>
      </c>
      <c r="CH164" s="2" t="str">
        <f t="shared" ca="1" si="49"/>
        <v>1-5x</v>
      </c>
      <c r="CI164" s="2" t="s">
        <v>112</v>
      </c>
    </row>
    <row r="165" spans="1:87" x14ac:dyDescent="0.75">
      <c r="A165">
        <v>11272</v>
      </c>
      <c r="B165" t="s">
        <v>99</v>
      </c>
      <c r="C165" s="12">
        <v>0.2</v>
      </c>
      <c r="D165" t="s">
        <v>101</v>
      </c>
      <c r="E165" t="s">
        <v>101</v>
      </c>
      <c r="G165" s="12" t="str">
        <f t="shared" si="35"/>
        <v>No</v>
      </c>
      <c r="H165" t="s">
        <v>102</v>
      </c>
      <c r="I165" s="7" t="s">
        <v>102</v>
      </c>
      <c r="J165" s="8">
        <v>44012</v>
      </c>
      <c r="K165">
        <f t="shared" ca="1" si="36"/>
        <v>6</v>
      </c>
      <c r="L165" t="str">
        <f t="shared" ca="1" si="37"/>
        <v>5-10 años</v>
      </c>
      <c r="M165" s="8">
        <v>44012</v>
      </c>
      <c r="N165">
        <f t="shared" ca="1" si="50"/>
        <v>6</v>
      </c>
      <c r="O165" t="str">
        <f t="shared" ca="1" si="38"/>
        <v>5-10 años</v>
      </c>
      <c r="P165" s="8">
        <v>34700</v>
      </c>
      <c r="Q165">
        <f t="shared" ca="1" si="39"/>
        <v>31</v>
      </c>
      <c r="R165" t="str">
        <f t="shared" ca="1" si="40"/>
        <v>25-34</v>
      </c>
      <c r="S165" t="s">
        <v>138</v>
      </c>
      <c r="V165">
        <v>1</v>
      </c>
      <c r="X165">
        <v>1</v>
      </c>
      <c r="Z165">
        <v>1</v>
      </c>
      <c r="BR165">
        <f t="shared" si="34"/>
        <v>3</v>
      </c>
      <c r="BS165" t="str">
        <f t="shared" si="41"/>
        <v>Sin préstamo</v>
      </c>
      <c r="BT165" t="s">
        <v>104</v>
      </c>
      <c r="BU165" t="s">
        <v>105</v>
      </c>
      <c r="BV165" t="s">
        <v>106</v>
      </c>
      <c r="BW165" s="8" t="s">
        <v>101</v>
      </c>
      <c r="BX165" s="9" t="str">
        <f t="shared" ca="1" si="42"/>
        <v/>
      </c>
      <c r="BY165" s="10" t="str">
        <f t="shared" ca="1" si="43"/>
        <v/>
      </c>
      <c r="BZ165" s="7">
        <f t="shared" ca="1" si="44"/>
        <v>522508</v>
      </c>
      <c r="CA165" s="7"/>
      <c r="CB165" s="7">
        <f t="shared" ca="1" si="45"/>
        <v>522508</v>
      </c>
      <c r="CC165" s="7"/>
      <c r="CD165" s="7"/>
      <c r="CE165" s="7" t="str">
        <f t="shared" ca="1" si="46"/>
        <v/>
      </c>
      <c r="CF165" s="7" t="str">
        <f t="shared" ca="1" si="47"/>
        <v/>
      </c>
      <c r="CG165" s="11" t="str">
        <f t="shared" ca="1" si="48"/>
        <v/>
      </c>
      <c r="CH165" s="7" t="str">
        <f t="shared" ca="1" si="49"/>
        <v/>
      </c>
      <c r="CI165" s="7" t="s">
        <v>102</v>
      </c>
    </row>
    <row r="166" spans="1:87" x14ac:dyDescent="0.75">
      <c r="A166" s="1">
        <v>11273</v>
      </c>
      <c r="B166" s="1" t="s">
        <v>99</v>
      </c>
      <c r="C166" s="13">
        <v>0.3</v>
      </c>
      <c r="D166" s="1" t="s">
        <v>100</v>
      </c>
      <c r="E166" s="1" t="s">
        <v>100</v>
      </c>
      <c r="F166" s="13">
        <v>0.15</v>
      </c>
      <c r="G166" s="13" t="str">
        <f t="shared" si="35"/>
        <v>No</v>
      </c>
      <c r="H166" s="1" t="s">
        <v>107</v>
      </c>
      <c r="I166" s="2" t="s">
        <v>108</v>
      </c>
      <c r="J166" s="3">
        <v>43831</v>
      </c>
      <c r="K166" s="1">
        <f t="shared" ca="1" si="36"/>
        <v>6</v>
      </c>
      <c r="L166" s="1" t="str">
        <f t="shared" ca="1" si="37"/>
        <v>5-10 años</v>
      </c>
      <c r="M166" s="3">
        <v>43831</v>
      </c>
      <c r="N166" s="1">
        <f t="shared" ca="1" si="50"/>
        <v>6</v>
      </c>
      <c r="O166" s="1" t="str">
        <f t="shared" ca="1" si="38"/>
        <v>5-10 años</v>
      </c>
      <c r="P166" s="3">
        <v>32874</v>
      </c>
      <c r="Q166" s="1">
        <f t="shared" ca="1" si="39"/>
        <v>36</v>
      </c>
      <c r="R166" s="1" t="str">
        <f t="shared" ca="1" si="40"/>
        <v>35-44</v>
      </c>
      <c r="S166" s="1" t="s">
        <v>141</v>
      </c>
      <c r="T166" s="1">
        <v>1</v>
      </c>
      <c r="U166" s="1">
        <v>1</v>
      </c>
      <c r="V166" s="1">
        <v>1</v>
      </c>
      <c r="W166" s="1">
        <v>1</v>
      </c>
      <c r="X166" s="1">
        <v>1</v>
      </c>
      <c r="Y166" s="1"/>
      <c r="Z166" s="1"/>
      <c r="AA166" s="1"/>
      <c r="AB166" s="1"/>
      <c r="AC166" s="1"/>
      <c r="AD166" s="1"/>
      <c r="AE166" s="1"/>
      <c r="AF166" s="1"/>
      <c r="AG166" s="1"/>
      <c r="AH166" s="1"/>
      <c r="AI166" s="1"/>
      <c r="AJ166" s="1"/>
      <c r="AK166" s="1"/>
      <c r="AL166" s="1"/>
      <c r="AM166" s="1"/>
      <c r="AN166" s="1"/>
      <c r="AO166" s="1"/>
      <c r="AP166" s="1"/>
      <c r="AQ166" s="1"/>
      <c r="AR166" s="1"/>
      <c r="AS166" s="1"/>
      <c r="AT166" s="1"/>
      <c r="AU166" s="1"/>
      <c r="AV166" s="1"/>
      <c r="AW166" s="1"/>
      <c r="AX166" s="1"/>
      <c r="AY166" s="1"/>
      <c r="AZ166" s="1"/>
      <c r="BA166" s="1"/>
      <c r="BB166" s="1"/>
      <c r="BC166" s="1"/>
      <c r="BD166" s="1"/>
      <c r="BE166" s="1"/>
      <c r="BF166" s="1"/>
      <c r="BG166" s="1"/>
      <c r="BH166" s="1"/>
      <c r="BI166" s="1"/>
      <c r="BJ166" s="1"/>
      <c r="BK166" s="1"/>
      <c r="BL166" s="1"/>
      <c r="BM166" s="1"/>
      <c r="BN166" s="1"/>
      <c r="BO166" s="1"/>
      <c r="BP166" s="1"/>
      <c r="BQ166" s="1"/>
      <c r="BR166" s="1">
        <f t="shared" si="34"/>
        <v>5</v>
      </c>
      <c r="BS166" s="1" t="str">
        <f t="shared" si="41"/>
        <v>Préstamo</v>
      </c>
      <c r="BT166" s="1" t="s">
        <v>104</v>
      </c>
      <c r="BU166" s="1" t="s">
        <v>109</v>
      </c>
      <c r="BV166" s="1" t="s">
        <v>106</v>
      </c>
      <c r="BW166" s="3" t="s">
        <v>101</v>
      </c>
      <c r="BX166" s="4">
        <f t="shared" ca="1" si="42"/>
        <v>4907171</v>
      </c>
      <c r="BY166" s="5" t="str">
        <f t="shared" ca="1" si="43"/>
        <v>750k-5 mil</v>
      </c>
      <c r="BZ166" s="2">
        <f t="shared" ca="1" si="44"/>
        <v>619717</v>
      </c>
      <c r="CA166" s="2"/>
      <c r="CB166" s="2">
        <f t="shared" ca="1" si="45"/>
        <v>619717</v>
      </c>
      <c r="CC166" s="2" t="s">
        <v>119</v>
      </c>
      <c r="CD166" s="2" t="s">
        <v>125</v>
      </c>
      <c r="CE166" s="2">
        <f t="shared" ca="1" si="46"/>
        <v>2</v>
      </c>
      <c r="CF166" s="2">
        <f t="shared" ca="1" si="47"/>
        <v>2453585.5</v>
      </c>
      <c r="CG166" s="6">
        <f t="shared" ca="1" si="48"/>
        <v>7.9184063048133257</v>
      </c>
      <c r="CH166" s="2" t="str">
        <f t="shared" ca="1" si="49"/>
        <v>5-10x</v>
      </c>
      <c r="CI166" s="2" t="s">
        <v>112</v>
      </c>
    </row>
    <row r="167" spans="1:87" x14ac:dyDescent="0.75">
      <c r="A167">
        <v>11274</v>
      </c>
      <c r="B167" t="s">
        <v>99</v>
      </c>
      <c r="C167" s="12">
        <v>0.4</v>
      </c>
      <c r="D167" t="s">
        <v>101</v>
      </c>
      <c r="E167" t="s">
        <v>100</v>
      </c>
      <c r="F167" s="12">
        <v>0.3</v>
      </c>
      <c r="G167" s="12" t="str">
        <f t="shared" si="35"/>
        <v>No</v>
      </c>
      <c r="H167" t="s">
        <v>102</v>
      </c>
      <c r="I167" s="7" t="s">
        <v>117</v>
      </c>
      <c r="J167" s="8">
        <v>43646</v>
      </c>
      <c r="K167">
        <f t="shared" ca="1" si="36"/>
        <v>7</v>
      </c>
      <c r="L167" t="str">
        <f t="shared" ca="1" si="37"/>
        <v>5-10 años</v>
      </c>
      <c r="M167" s="8">
        <v>43646</v>
      </c>
      <c r="N167">
        <f t="shared" ca="1" si="50"/>
        <v>7</v>
      </c>
      <c r="O167" t="str">
        <f t="shared" ca="1" si="38"/>
        <v>5-10 años</v>
      </c>
      <c r="P167" s="8">
        <v>31048</v>
      </c>
      <c r="Q167">
        <f t="shared" ca="1" si="39"/>
        <v>41</v>
      </c>
      <c r="R167" t="str">
        <f t="shared" ca="1" si="40"/>
        <v>35-44</v>
      </c>
      <c r="S167" t="s">
        <v>121</v>
      </c>
      <c r="V167">
        <v>1</v>
      </c>
      <c r="X167">
        <v>1</v>
      </c>
      <c r="Z167">
        <v>1</v>
      </c>
      <c r="BR167">
        <f t="shared" si="34"/>
        <v>3</v>
      </c>
      <c r="BS167" t="str">
        <f t="shared" si="41"/>
        <v>Sin préstamo</v>
      </c>
      <c r="BT167" t="s">
        <v>104</v>
      </c>
      <c r="BU167" t="s">
        <v>122</v>
      </c>
      <c r="BV167" t="s">
        <v>134</v>
      </c>
      <c r="BW167" s="8" t="s">
        <v>101</v>
      </c>
      <c r="BX167" s="9" t="str">
        <f t="shared" ca="1" si="42"/>
        <v/>
      </c>
      <c r="BY167" s="10" t="str">
        <f t="shared" ca="1" si="43"/>
        <v/>
      </c>
      <c r="BZ167" s="7">
        <f t="shared" ca="1" si="44"/>
        <v>344550</v>
      </c>
      <c r="CA167" s="7"/>
      <c r="CB167" s="7">
        <f t="shared" ca="1" si="45"/>
        <v>344550</v>
      </c>
      <c r="CC167" s="7"/>
      <c r="CD167" s="7"/>
      <c r="CE167" s="7" t="str">
        <f t="shared" ca="1" si="46"/>
        <v/>
      </c>
      <c r="CF167" s="7" t="str">
        <f t="shared" ca="1" si="47"/>
        <v/>
      </c>
      <c r="CG167" s="11" t="str">
        <f t="shared" ca="1" si="48"/>
        <v/>
      </c>
      <c r="CH167" s="7" t="str">
        <f t="shared" ca="1" si="49"/>
        <v/>
      </c>
      <c r="CI167" s="7" t="s">
        <v>102</v>
      </c>
    </row>
    <row r="168" spans="1:87" x14ac:dyDescent="0.75">
      <c r="A168" s="1">
        <v>11275</v>
      </c>
      <c r="B168" s="1" t="s">
        <v>99</v>
      </c>
      <c r="C168" s="13">
        <v>0.5</v>
      </c>
      <c r="D168" s="1" t="s">
        <v>100</v>
      </c>
      <c r="E168" s="1" t="s">
        <v>101</v>
      </c>
      <c r="F168" s="13"/>
      <c r="G168" s="13" t="str">
        <f t="shared" si="35"/>
        <v>Si</v>
      </c>
      <c r="H168" s="1" t="s">
        <v>102</v>
      </c>
      <c r="I168" s="2" t="s">
        <v>117</v>
      </c>
      <c r="J168" s="3">
        <v>43466</v>
      </c>
      <c r="K168" s="1">
        <f t="shared" ca="1" si="36"/>
        <v>7</v>
      </c>
      <c r="L168" s="1" t="str">
        <f t="shared" ca="1" si="37"/>
        <v>5-10 años</v>
      </c>
      <c r="M168" s="3">
        <v>43466</v>
      </c>
      <c r="N168" s="1">
        <f t="shared" ca="1" si="50"/>
        <v>7</v>
      </c>
      <c r="O168" s="1" t="str">
        <f t="shared" ca="1" si="38"/>
        <v>5-10 años</v>
      </c>
      <c r="P168" s="3">
        <v>29221</v>
      </c>
      <c r="Q168" s="1">
        <f t="shared" ca="1" si="39"/>
        <v>46</v>
      </c>
      <c r="R168" s="1" t="str">
        <f t="shared" ca="1" si="40"/>
        <v>45-54</v>
      </c>
      <c r="S168" s="1" t="s">
        <v>103</v>
      </c>
      <c r="T168" s="1"/>
      <c r="U168" s="1">
        <v>1</v>
      </c>
      <c r="V168" s="1"/>
      <c r="W168" s="1">
        <v>1</v>
      </c>
      <c r="X168" s="1"/>
      <c r="Y168" s="1">
        <v>1</v>
      </c>
      <c r="Z168" s="1"/>
      <c r="AA168" s="1"/>
      <c r="AB168" s="1"/>
      <c r="AC168" s="1"/>
      <c r="AD168" s="1"/>
      <c r="AE168" s="1"/>
      <c r="AF168" s="1"/>
      <c r="AG168" s="1"/>
      <c r="AH168" s="1"/>
      <c r="AI168" s="1"/>
      <c r="AJ168" s="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f t="shared" si="34"/>
        <v>3</v>
      </c>
      <c r="BS168" s="1" t="str">
        <f t="shared" si="41"/>
        <v>Sin préstamo</v>
      </c>
      <c r="BT168" s="1" t="s">
        <v>104</v>
      </c>
      <c r="BU168" s="1" t="s">
        <v>122</v>
      </c>
      <c r="BV168" s="1" t="s">
        <v>123</v>
      </c>
      <c r="BW168" s="3" t="s">
        <v>101</v>
      </c>
      <c r="BX168" s="4" t="str">
        <f t="shared" ca="1" si="42"/>
        <v/>
      </c>
      <c r="BY168" s="5" t="str">
        <f t="shared" ca="1" si="43"/>
        <v/>
      </c>
      <c r="BZ168" s="2">
        <f t="shared" ca="1" si="44"/>
        <v>1235220</v>
      </c>
      <c r="CA168" s="2"/>
      <c r="CB168" s="2">
        <f t="shared" ca="1" si="45"/>
        <v>1235220</v>
      </c>
      <c r="CC168" s="2"/>
      <c r="CD168" s="2"/>
      <c r="CE168" s="2" t="str">
        <f t="shared" ca="1" si="46"/>
        <v/>
      </c>
      <c r="CF168" s="2" t="str">
        <f t="shared" ca="1" si="47"/>
        <v/>
      </c>
      <c r="CG168" s="6" t="str">
        <f t="shared" ca="1" si="48"/>
        <v/>
      </c>
      <c r="CH168" s="2" t="str">
        <f t="shared" ca="1" si="49"/>
        <v/>
      </c>
      <c r="CI168" s="2" t="s">
        <v>102</v>
      </c>
    </row>
    <row r="169" spans="1:87" x14ac:dyDescent="0.75">
      <c r="A169">
        <v>11276</v>
      </c>
      <c r="B169" t="s">
        <v>99</v>
      </c>
      <c r="C169" s="12">
        <v>0.6</v>
      </c>
      <c r="D169" t="s">
        <v>101</v>
      </c>
      <c r="E169" t="s">
        <v>101</v>
      </c>
      <c r="G169" s="12" t="str">
        <f t="shared" si="35"/>
        <v>Si</v>
      </c>
      <c r="H169" t="s">
        <v>107</v>
      </c>
      <c r="I169" s="7" t="s">
        <v>108</v>
      </c>
      <c r="J169" s="8">
        <v>43281</v>
      </c>
      <c r="K169">
        <f t="shared" ca="1" si="36"/>
        <v>8</v>
      </c>
      <c r="L169" t="str">
        <f t="shared" ca="1" si="37"/>
        <v>5-10 años</v>
      </c>
      <c r="M169" s="8">
        <v>43281</v>
      </c>
      <c r="N169">
        <f t="shared" ca="1" si="50"/>
        <v>8</v>
      </c>
      <c r="O169" t="str">
        <f t="shared" ca="1" si="38"/>
        <v>5-10 años</v>
      </c>
      <c r="P169" s="8">
        <v>27395</v>
      </c>
      <c r="Q169">
        <f t="shared" ca="1" si="39"/>
        <v>51</v>
      </c>
      <c r="R169" t="str">
        <f t="shared" ca="1" si="40"/>
        <v>45-54</v>
      </c>
      <c r="S169" t="s">
        <v>103</v>
      </c>
      <c r="T169">
        <v>1</v>
      </c>
      <c r="V169">
        <v>1</v>
      </c>
      <c r="X169">
        <v>1</v>
      </c>
      <c r="Z169">
        <v>1</v>
      </c>
      <c r="BR169">
        <f t="shared" si="34"/>
        <v>4</v>
      </c>
      <c r="BS169" t="str">
        <f t="shared" si="41"/>
        <v>Préstamo</v>
      </c>
      <c r="BT169" t="s">
        <v>104</v>
      </c>
      <c r="BU169" t="s">
        <v>109</v>
      </c>
      <c r="BV169" t="s">
        <v>106</v>
      </c>
      <c r="BW169" s="8" t="s">
        <v>101</v>
      </c>
      <c r="BX169" s="9">
        <f t="shared" ca="1" si="42"/>
        <v>4197449</v>
      </c>
      <c r="BY169" s="10" t="str">
        <f t="shared" ca="1" si="43"/>
        <v>750k-5 mil</v>
      </c>
      <c r="BZ169" s="7">
        <f t="shared" ca="1" si="44"/>
        <v>1023490</v>
      </c>
      <c r="CA169" s="7"/>
      <c r="CB169" s="7">
        <f t="shared" ca="1" si="45"/>
        <v>1023490</v>
      </c>
      <c r="CC169" s="7" t="s">
        <v>110</v>
      </c>
      <c r="CD169" s="7" t="s">
        <v>111</v>
      </c>
      <c r="CE169" s="7">
        <f t="shared" ca="1" si="46"/>
        <v>1</v>
      </c>
      <c r="CF169" s="7">
        <f t="shared" ca="1" si="47"/>
        <v>4197449</v>
      </c>
      <c r="CG169" s="11">
        <f t="shared" ca="1" si="48"/>
        <v>4.1011138359925354</v>
      </c>
      <c r="CH169" s="7" t="str">
        <f t="shared" ca="1" si="49"/>
        <v>1-5x</v>
      </c>
      <c r="CI169" s="7" t="s">
        <v>112</v>
      </c>
    </row>
    <row r="170" spans="1:87" x14ac:dyDescent="0.75">
      <c r="A170" s="1">
        <v>11277</v>
      </c>
      <c r="B170" s="1" t="s">
        <v>99</v>
      </c>
      <c r="C170" s="13">
        <v>0.7</v>
      </c>
      <c r="D170" s="1" t="s">
        <v>100</v>
      </c>
      <c r="E170" s="1" t="s">
        <v>100</v>
      </c>
      <c r="F170" s="13">
        <v>0.4</v>
      </c>
      <c r="G170" s="13" t="str">
        <f t="shared" si="35"/>
        <v>Si</v>
      </c>
      <c r="H170" s="1" t="s">
        <v>102</v>
      </c>
      <c r="I170" s="2" t="s">
        <v>102</v>
      </c>
      <c r="J170" s="3">
        <v>43101</v>
      </c>
      <c r="K170" s="1">
        <f t="shared" ca="1" si="36"/>
        <v>8</v>
      </c>
      <c r="L170" s="1" t="str">
        <f t="shared" ca="1" si="37"/>
        <v>5-10 años</v>
      </c>
      <c r="M170" s="3">
        <v>43101</v>
      </c>
      <c r="N170" s="1">
        <f t="shared" ca="1" si="50"/>
        <v>8</v>
      </c>
      <c r="O170" s="1" t="str">
        <f t="shared" ca="1" si="38"/>
        <v>5-10 años</v>
      </c>
      <c r="P170" s="3">
        <v>25569</v>
      </c>
      <c r="Q170" s="1">
        <f t="shared" ca="1" si="39"/>
        <v>56</v>
      </c>
      <c r="R170" s="1" t="str">
        <f t="shared" ca="1" si="40"/>
        <v>55-64</v>
      </c>
      <c r="S170" s="1" t="s">
        <v>118</v>
      </c>
      <c r="T170" s="1"/>
      <c r="U170" s="1">
        <v>1</v>
      </c>
      <c r="V170" s="1">
        <v>1</v>
      </c>
      <c r="W170" s="1">
        <v>1</v>
      </c>
      <c r="X170" s="1">
        <v>1</v>
      </c>
      <c r="Y170" s="1">
        <v>1</v>
      </c>
      <c r="Z170" s="1">
        <v>1</v>
      </c>
      <c r="AA170" s="1"/>
      <c r="AB170" s="1"/>
      <c r="AC170" s="1"/>
      <c r="AD170" s="1"/>
      <c r="AE170" s="1"/>
      <c r="AF170" s="1"/>
      <c r="AG170" s="1"/>
      <c r="AH170" s="1"/>
      <c r="AI170" s="1"/>
      <c r="AJ170" s="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f t="shared" si="34"/>
        <v>6</v>
      </c>
      <c r="BS170" s="1" t="str">
        <f t="shared" si="41"/>
        <v>Sin préstamo</v>
      </c>
      <c r="BT170" s="1" t="s">
        <v>104</v>
      </c>
      <c r="BU170" s="1" t="s">
        <v>105</v>
      </c>
      <c r="BV170" s="1" t="s">
        <v>106</v>
      </c>
      <c r="BW170" s="3" t="s">
        <v>101</v>
      </c>
      <c r="BX170" s="4" t="str">
        <f t="shared" ca="1" si="42"/>
        <v/>
      </c>
      <c r="BY170" s="5" t="str">
        <f t="shared" ca="1" si="43"/>
        <v/>
      </c>
      <c r="BZ170" s="2">
        <f t="shared" ca="1" si="44"/>
        <v>1533312</v>
      </c>
      <c r="CA170" s="2"/>
      <c r="CB170" s="2">
        <f t="shared" ca="1" si="45"/>
        <v>1533312</v>
      </c>
      <c r="CC170" s="2"/>
      <c r="CD170" s="2"/>
      <c r="CE170" s="2" t="str">
        <f t="shared" ca="1" si="46"/>
        <v/>
      </c>
      <c r="CF170" s="2" t="str">
        <f t="shared" ca="1" si="47"/>
        <v/>
      </c>
      <c r="CG170" s="6" t="str">
        <f t="shared" ca="1" si="48"/>
        <v/>
      </c>
      <c r="CH170" s="2" t="str">
        <f t="shared" ca="1" si="49"/>
        <v/>
      </c>
      <c r="CI170" s="2" t="s">
        <v>102</v>
      </c>
    </row>
    <row r="171" spans="1:87" x14ac:dyDescent="0.75">
      <c r="A171">
        <v>11278</v>
      </c>
      <c r="B171" t="s">
        <v>129</v>
      </c>
      <c r="C171" s="12">
        <v>0.8</v>
      </c>
      <c r="D171" t="s">
        <v>101</v>
      </c>
      <c r="E171" t="s">
        <v>100</v>
      </c>
      <c r="F171" s="12">
        <v>0.75</v>
      </c>
      <c r="G171" s="12" t="str">
        <f t="shared" si="35"/>
        <v>Si</v>
      </c>
      <c r="H171" t="s">
        <v>102</v>
      </c>
      <c r="I171" s="7" t="s">
        <v>117</v>
      </c>
      <c r="J171" s="8">
        <v>42916</v>
      </c>
      <c r="K171">
        <f t="shared" ca="1" si="36"/>
        <v>9</v>
      </c>
      <c r="L171" t="str">
        <f t="shared" ca="1" si="37"/>
        <v>5-10 años</v>
      </c>
      <c r="M171" s="8">
        <v>42916</v>
      </c>
      <c r="N171">
        <f t="shared" ca="1" si="50"/>
        <v>9</v>
      </c>
      <c r="O171" t="str">
        <f t="shared" ca="1" si="38"/>
        <v>5-10 años</v>
      </c>
      <c r="P171" s="8">
        <v>23743</v>
      </c>
      <c r="Q171">
        <f t="shared" ca="1" si="39"/>
        <v>61</v>
      </c>
      <c r="R171" t="str">
        <f t="shared" ca="1" si="40"/>
        <v>55-64</v>
      </c>
      <c r="S171" t="s">
        <v>137</v>
      </c>
      <c r="V171">
        <v>1</v>
      </c>
      <c r="X171">
        <v>1</v>
      </c>
      <c r="Z171">
        <v>1</v>
      </c>
      <c r="BR171">
        <f t="shared" si="34"/>
        <v>3</v>
      </c>
      <c r="BS171" t="str">
        <f t="shared" si="41"/>
        <v>Sin préstamo</v>
      </c>
      <c r="BT171" t="s">
        <v>104</v>
      </c>
      <c r="BU171" t="s">
        <v>122</v>
      </c>
      <c r="BV171" t="s">
        <v>134</v>
      </c>
      <c r="BW171" s="8" t="s">
        <v>101</v>
      </c>
      <c r="BX171" s="9" t="str">
        <f t="shared" ca="1" si="42"/>
        <v/>
      </c>
      <c r="BY171" s="10" t="str">
        <f t="shared" ca="1" si="43"/>
        <v/>
      </c>
      <c r="BZ171" s="7">
        <f t="shared" ca="1" si="44"/>
        <v>982342</v>
      </c>
      <c r="CA171" s="7"/>
      <c r="CB171" s="7">
        <f t="shared" ca="1" si="45"/>
        <v>982342</v>
      </c>
      <c r="CC171" s="7"/>
      <c r="CD171" s="7"/>
      <c r="CE171" s="7" t="str">
        <f t="shared" ca="1" si="46"/>
        <v/>
      </c>
      <c r="CF171" s="7" t="str">
        <f t="shared" ca="1" si="47"/>
        <v/>
      </c>
      <c r="CG171" s="11" t="str">
        <f t="shared" ca="1" si="48"/>
        <v/>
      </c>
      <c r="CH171" s="7" t="str">
        <f t="shared" ca="1" si="49"/>
        <v/>
      </c>
      <c r="CI171" s="7" t="s">
        <v>102</v>
      </c>
    </row>
    <row r="172" spans="1:87" x14ac:dyDescent="0.75">
      <c r="A172" s="1">
        <v>11279</v>
      </c>
      <c r="B172" s="1" t="s">
        <v>99</v>
      </c>
      <c r="C172" s="13">
        <v>0.75</v>
      </c>
      <c r="D172" s="1" t="s">
        <v>100</v>
      </c>
      <c r="E172" s="1" t="s">
        <v>101</v>
      </c>
      <c r="F172" s="13"/>
      <c r="G172" s="13" t="str">
        <f t="shared" si="35"/>
        <v>Si</v>
      </c>
      <c r="H172" s="1" t="s">
        <v>107</v>
      </c>
      <c r="I172" s="2" t="s">
        <v>108</v>
      </c>
      <c r="J172" s="3">
        <v>42736</v>
      </c>
      <c r="K172" s="1">
        <f t="shared" ca="1" si="36"/>
        <v>9</v>
      </c>
      <c r="L172" s="1" t="str">
        <f t="shared" ca="1" si="37"/>
        <v>5-10 años</v>
      </c>
      <c r="M172" s="3">
        <v>42736</v>
      </c>
      <c r="N172" s="1">
        <f t="shared" ca="1" si="50"/>
        <v>9</v>
      </c>
      <c r="O172" s="1" t="str">
        <f t="shared" ca="1" si="38"/>
        <v>5-10 años</v>
      </c>
      <c r="P172" s="3">
        <v>36526</v>
      </c>
      <c r="Q172" s="1">
        <f t="shared" ca="1" si="39"/>
        <v>26</v>
      </c>
      <c r="R172" s="1" t="str">
        <f t="shared" ca="1" si="40"/>
        <v>25-34</v>
      </c>
      <c r="S172" s="1" t="s">
        <v>151</v>
      </c>
      <c r="T172" s="1">
        <v>1</v>
      </c>
      <c r="U172" s="1">
        <v>1</v>
      </c>
      <c r="V172" s="1">
        <v>1</v>
      </c>
      <c r="W172" s="1">
        <v>1</v>
      </c>
      <c r="X172" s="1">
        <v>1</v>
      </c>
      <c r="Y172" s="1"/>
      <c r="Z172" s="1"/>
      <c r="AA172" s="1"/>
      <c r="AB172" s="1"/>
      <c r="AC172" s="1"/>
      <c r="AD172" s="1"/>
      <c r="AE172" s="1"/>
      <c r="AF172" s="1"/>
      <c r="AG172" s="1"/>
      <c r="AH172" s="1"/>
      <c r="AI172" s="1"/>
      <c r="AJ172" s="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f t="shared" si="34"/>
        <v>5</v>
      </c>
      <c r="BS172" s="1" t="str">
        <f t="shared" si="41"/>
        <v>Préstamo</v>
      </c>
      <c r="BT172" s="1" t="s">
        <v>104</v>
      </c>
      <c r="BU172" s="1" t="s">
        <v>109</v>
      </c>
      <c r="BV172" s="1" t="s">
        <v>106</v>
      </c>
      <c r="BW172" s="3" t="s">
        <v>101</v>
      </c>
      <c r="BX172" s="4">
        <f t="shared" ca="1" si="42"/>
        <v>4781699</v>
      </c>
      <c r="BY172" s="5" t="str">
        <f t="shared" ca="1" si="43"/>
        <v>750k-5 mil</v>
      </c>
      <c r="BZ172" s="2">
        <f t="shared" ca="1" si="44"/>
        <v>765131</v>
      </c>
      <c r="CA172" s="2"/>
      <c r="CB172" s="2">
        <f t="shared" ca="1" si="45"/>
        <v>765131</v>
      </c>
      <c r="CC172" s="2" t="s">
        <v>110</v>
      </c>
      <c r="CD172" s="2" t="s">
        <v>125</v>
      </c>
      <c r="CE172" s="2">
        <f t="shared" ca="1" si="46"/>
        <v>5</v>
      </c>
      <c r="CF172" s="2">
        <f t="shared" ca="1" si="47"/>
        <v>956339.8</v>
      </c>
      <c r="CG172" s="6">
        <f t="shared" ca="1" si="48"/>
        <v>6.2495167494193806</v>
      </c>
      <c r="CH172" s="2" t="str">
        <f t="shared" ca="1" si="49"/>
        <v>5-10x</v>
      </c>
      <c r="CI172" s="2" t="s">
        <v>112</v>
      </c>
    </row>
    <row r="173" spans="1:87" x14ac:dyDescent="0.75">
      <c r="A173">
        <v>11280</v>
      </c>
      <c r="B173" t="s">
        <v>99</v>
      </c>
      <c r="C173" s="12">
        <v>1</v>
      </c>
      <c r="D173" t="s">
        <v>101</v>
      </c>
      <c r="E173" t="s">
        <v>101</v>
      </c>
      <c r="G173" s="12" t="str">
        <f t="shared" si="35"/>
        <v>Si</v>
      </c>
      <c r="H173" t="s">
        <v>116</v>
      </c>
      <c r="I173" s="7" t="s">
        <v>117</v>
      </c>
      <c r="J173" s="8">
        <v>42551</v>
      </c>
      <c r="K173">
        <f t="shared" ca="1" si="36"/>
        <v>10</v>
      </c>
      <c r="L173" t="str">
        <f t="shared" ca="1" si="37"/>
        <v>10-20 años</v>
      </c>
      <c r="M173" s="8">
        <v>42551</v>
      </c>
      <c r="N173">
        <f t="shared" ca="1" si="50"/>
        <v>10</v>
      </c>
      <c r="O173" t="str">
        <f t="shared" ca="1" si="38"/>
        <v>10-20 años</v>
      </c>
      <c r="P173" s="8">
        <v>34700</v>
      </c>
      <c r="Q173">
        <f t="shared" ca="1" si="39"/>
        <v>31</v>
      </c>
      <c r="R173" t="str">
        <f t="shared" ca="1" si="40"/>
        <v>25-34</v>
      </c>
      <c r="S173" t="s">
        <v>133</v>
      </c>
      <c r="T173">
        <v>1</v>
      </c>
      <c r="V173">
        <v>1</v>
      </c>
      <c r="X173">
        <v>1</v>
      </c>
      <c r="Z173">
        <v>1</v>
      </c>
      <c r="BR173">
        <f t="shared" si="34"/>
        <v>4</v>
      </c>
      <c r="BS173" t="str">
        <f t="shared" si="41"/>
        <v>Préstamo</v>
      </c>
      <c r="BT173" t="s">
        <v>104</v>
      </c>
      <c r="BU173" t="s">
        <v>109</v>
      </c>
      <c r="BV173" t="s">
        <v>106</v>
      </c>
      <c r="BW173" s="8" t="s">
        <v>101</v>
      </c>
      <c r="BX173" s="9">
        <f t="shared" ca="1" si="42"/>
        <v>4587613</v>
      </c>
      <c r="BY173" s="10" t="str">
        <f t="shared" ca="1" si="43"/>
        <v>750k-5 mil</v>
      </c>
      <c r="BZ173" s="7">
        <f t="shared" ca="1" si="44"/>
        <v>1366540</v>
      </c>
      <c r="CA173" s="7"/>
      <c r="CB173" s="7">
        <f t="shared" ca="1" si="45"/>
        <v>1366540</v>
      </c>
      <c r="CC173" s="7" t="s">
        <v>110</v>
      </c>
      <c r="CD173" s="7" t="s">
        <v>111</v>
      </c>
      <c r="CE173" s="7">
        <f t="shared" ca="1" si="46"/>
        <v>10</v>
      </c>
      <c r="CF173" s="7">
        <f t="shared" ca="1" si="47"/>
        <v>458761.3</v>
      </c>
      <c r="CG173" s="11">
        <f t="shared" ca="1" si="48"/>
        <v>3.3571011459598696</v>
      </c>
      <c r="CH173" s="7" t="str">
        <f t="shared" ca="1" si="49"/>
        <v>1-5x</v>
      </c>
      <c r="CI173" s="7" t="s">
        <v>112</v>
      </c>
    </row>
    <row r="174" spans="1:87" x14ac:dyDescent="0.75">
      <c r="A174" s="1">
        <v>11281</v>
      </c>
      <c r="B174" s="1" t="s">
        <v>99</v>
      </c>
      <c r="C174" s="13">
        <v>0</v>
      </c>
      <c r="D174" s="1" t="s">
        <v>100</v>
      </c>
      <c r="E174" s="1" t="s">
        <v>100</v>
      </c>
      <c r="F174" s="13">
        <v>0.15</v>
      </c>
      <c r="G174" s="13" t="str">
        <f t="shared" si="35"/>
        <v>No</v>
      </c>
      <c r="H174" s="1" t="s">
        <v>116</v>
      </c>
      <c r="I174" s="2" t="s">
        <v>108</v>
      </c>
      <c r="J174" s="3">
        <v>42370</v>
      </c>
      <c r="K174" s="1">
        <f t="shared" ca="1" si="36"/>
        <v>10</v>
      </c>
      <c r="L174" s="1" t="str">
        <f t="shared" ca="1" si="37"/>
        <v>10-20 años</v>
      </c>
      <c r="M174" s="3">
        <v>42370</v>
      </c>
      <c r="N174" s="1">
        <f t="shared" ca="1" si="50"/>
        <v>10</v>
      </c>
      <c r="O174" s="1" t="str">
        <f t="shared" ca="1" si="38"/>
        <v>10-20 años</v>
      </c>
      <c r="P174" s="3">
        <v>32874</v>
      </c>
      <c r="Q174" s="1">
        <f t="shared" ca="1" si="39"/>
        <v>36</v>
      </c>
      <c r="R174" s="1" t="str">
        <f t="shared" ca="1" si="40"/>
        <v>35-44</v>
      </c>
      <c r="S174" s="1" t="s">
        <v>103</v>
      </c>
      <c r="T174" s="1">
        <v>1</v>
      </c>
      <c r="U174" s="1">
        <v>1</v>
      </c>
      <c r="V174" s="1"/>
      <c r="W174" s="1">
        <v>1</v>
      </c>
      <c r="X174" s="1"/>
      <c r="Y174" s="1">
        <v>1</v>
      </c>
      <c r="Z174" s="1"/>
      <c r="AA174" s="1"/>
      <c r="AB174" s="1"/>
      <c r="AC174" s="1"/>
      <c r="AD174" s="1"/>
      <c r="AE174" s="1"/>
      <c r="AF174" s="1"/>
      <c r="AG174" s="1"/>
      <c r="AH174" s="1"/>
      <c r="AI174" s="1"/>
      <c r="AJ174" s="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f t="shared" si="34"/>
        <v>4</v>
      </c>
      <c r="BS174" s="1" t="str">
        <f t="shared" si="41"/>
        <v>Préstamo</v>
      </c>
      <c r="BT174" s="1" t="s">
        <v>104</v>
      </c>
      <c r="BU174" s="1" t="s">
        <v>109</v>
      </c>
      <c r="BV174" s="1" t="s">
        <v>106</v>
      </c>
      <c r="BW174" s="3" t="s">
        <v>101</v>
      </c>
      <c r="BX174" s="4">
        <f t="shared" ca="1" si="42"/>
        <v>3467666</v>
      </c>
      <c r="BY174" s="5" t="str">
        <f t="shared" ca="1" si="43"/>
        <v>750k-5 mil</v>
      </c>
      <c r="BZ174" s="2">
        <f t="shared" ca="1" si="44"/>
        <v>846882</v>
      </c>
      <c r="CA174" s="2"/>
      <c r="CB174" s="2">
        <f t="shared" ca="1" si="45"/>
        <v>846882</v>
      </c>
      <c r="CC174" s="2" t="s">
        <v>119</v>
      </c>
      <c r="CD174" s="2" t="s">
        <v>125</v>
      </c>
      <c r="CE174" s="2">
        <f t="shared" ca="1" si="46"/>
        <v>8</v>
      </c>
      <c r="CF174" s="2">
        <f t="shared" ca="1" si="47"/>
        <v>433458.25</v>
      </c>
      <c r="CG174" s="6">
        <f t="shared" ca="1" si="48"/>
        <v>4.0946271145212672</v>
      </c>
      <c r="CH174" s="2" t="str">
        <f t="shared" ca="1" si="49"/>
        <v>1-5x</v>
      </c>
      <c r="CI174" s="2" t="s">
        <v>112</v>
      </c>
    </row>
    <row r="175" spans="1:87" x14ac:dyDescent="0.75">
      <c r="A175">
        <v>11282</v>
      </c>
      <c r="B175" t="s">
        <v>99</v>
      </c>
      <c r="C175" s="12">
        <v>0.4</v>
      </c>
      <c r="D175" t="s">
        <v>101</v>
      </c>
      <c r="E175" t="s">
        <v>100</v>
      </c>
      <c r="F175" s="12">
        <v>0.5</v>
      </c>
      <c r="G175" s="12" t="str">
        <f t="shared" si="35"/>
        <v>No</v>
      </c>
      <c r="H175" t="s">
        <v>116</v>
      </c>
      <c r="I175" s="7" t="s">
        <v>117</v>
      </c>
      <c r="J175" s="8">
        <v>42185</v>
      </c>
      <c r="K175">
        <f t="shared" ca="1" si="36"/>
        <v>11</v>
      </c>
      <c r="L175" t="str">
        <f t="shared" ca="1" si="37"/>
        <v>10-20 años</v>
      </c>
      <c r="M175" s="8">
        <v>42185</v>
      </c>
      <c r="N175">
        <f t="shared" ca="1" si="50"/>
        <v>11</v>
      </c>
      <c r="O175" t="str">
        <f t="shared" ca="1" si="38"/>
        <v>10-20 años</v>
      </c>
      <c r="P175" s="8">
        <v>31048</v>
      </c>
      <c r="Q175">
        <f t="shared" ca="1" si="39"/>
        <v>41</v>
      </c>
      <c r="R175" t="str">
        <f t="shared" ca="1" si="40"/>
        <v>35-44</v>
      </c>
      <c r="S175" t="s">
        <v>126</v>
      </c>
      <c r="V175">
        <v>1</v>
      </c>
      <c r="X175">
        <v>1</v>
      </c>
      <c r="Z175">
        <v>1</v>
      </c>
      <c r="BR175">
        <f t="shared" si="34"/>
        <v>3</v>
      </c>
      <c r="BS175" t="str">
        <f t="shared" si="41"/>
        <v>Sin préstamo</v>
      </c>
      <c r="BT175" t="s">
        <v>104</v>
      </c>
      <c r="BU175" t="s">
        <v>105</v>
      </c>
      <c r="BV175" t="s">
        <v>106</v>
      </c>
      <c r="BW175" s="8" t="s">
        <v>101</v>
      </c>
      <c r="BX175" s="9" t="str">
        <f t="shared" ca="1" si="42"/>
        <v/>
      </c>
      <c r="BY175" s="10" t="str">
        <f t="shared" ca="1" si="43"/>
        <v/>
      </c>
      <c r="BZ175" s="7">
        <f t="shared" ca="1" si="44"/>
        <v>469355</v>
      </c>
      <c r="CA175" s="7"/>
      <c r="CB175" s="7">
        <f t="shared" ca="1" si="45"/>
        <v>469355</v>
      </c>
      <c r="CC175" s="7"/>
      <c r="CD175" s="7"/>
      <c r="CE175" s="7" t="str">
        <f t="shared" ca="1" si="46"/>
        <v/>
      </c>
      <c r="CF175" s="7" t="str">
        <f t="shared" ca="1" si="47"/>
        <v/>
      </c>
      <c r="CG175" s="11" t="str">
        <f t="shared" ca="1" si="48"/>
        <v/>
      </c>
      <c r="CH175" s="7" t="str">
        <f t="shared" ca="1" si="49"/>
        <v/>
      </c>
      <c r="CI175" s="7" t="s">
        <v>102</v>
      </c>
    </row>
    <row r="176" spans="1:87" x14ac:dyDescent="0.75">
      <c r="A176" s="1">
        <v>11283</v>
      </c>
      <c r="B176" s="1" t="s">
        <v>99</v>
      </c>
      <c r="C176" s="13">
        <v>0.15</v>
      </c>
      <c r="D176" s="1" t="s">
        <v>100</v>
      </c>
      <c r="E176" s="1" t="s">
        <v>101</v>
      </c>
      <c r="F176" s="13"/>
      <c r="G176" s="13" t="str">
        <f t="shared" si="35"/>
        <v>No</v>
      </c>
      <c r="H176" s="1" t="s">
        <v>107</v>
      </c>
      <c r="I176" s="2" t="s">
        <v>124</v>
      </c>
      <c r="J176" s="3">
        <v>42005</v>
      </c>
      <c r="K176" s="1">
        <f t="shared" ca="1" si="36"/>
        <v>11</v>
      </c>
      <c r="L176" s="1" t="str">
        <f t="shared" ca="1" si="37"/>
        <v>10-20 años</v>
      </c>
      <c r="M176" s="3">
        <v>42005</v>
      </c>
      <c r="N176" s="1">
        <f t="shared" ca="1" si="50"/>
        <v>11</v>
      </c>
      <c r="O176" s="1" t="str">
        <f t="shared" ca="1" si="38"/>
        <v>10-20 años</v>
      </c>
      <c r="P176" s="3">
        <v>29221</v>
      </c>
      <c r="Q176" s="1">
        <f t="shared" ca="1" si="39"/>
        <v>46</v>
      </c>
      <c r="R176" s="1" t="str">
        <f t="shared" ca="1" si="40"/>
        <v>45-54</v>
      </c>
      <c r="S176" s="1" t="s">
        <v>114</v>
      </c>
      <c r="T176" s="1">
        <v>1</v>
      </c>
      <c r="U176" s="1">
        <v>1</v>
      </c>
      <c r="V176" s="1">
        <v>1</v>
      </c>
      <c r="W176" s="1">
        <v>1</v>
      </c>
      <c r="X176" s="1">
        <v>1</v>
      </c>
      <c r="Y176" s="1">
        <v>1</v>
      </c>
      <c r="Z176" s="1">
        <v>1</v>
      </c>
      <c r="AA176" s="1"/>
      <c r="AB176" s="1"/>
      <c r="AC176" s="1"/>
      <c r="AD176" s="1"/>
      <c r="AE176" s="1"/>
      <c r="AF176" s="1"/>
      <c r="AG176" s="1"/>
      <c r="AH176" s="1"/>
      <c r="AI176" s="1"/>
      <c r="AJ176" s="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f t="shared" si="34"/>
        <v>7</v>
      </c>
      <c r="BS176" s="1" t="str">
        <f t="shared" si="41"/>
        <v>Préstamo</v>
      </c>
      <c r="BT176" s="1" t="s">
        <v>104</v>
      </c>
      <c r="BU176" s="1" t="s">
        <v>105</v>
      </c>
      <c r="BV176" s="1" t="s">
        <v>106</v>
      </c>
      <c r="BW176" s="3" t="s">
        <v>101</v>
      </c>
      <c r="BX176" s="4">
        <f t="shared" ca="1" si="42"/>
        <v>940345</v>
      </c>
      <c r="BY176" s="5" t="str">
        <f t="shared" ca="1" si="43"/>
        <v>750k-5 mil</v>
      </c>
      <c r="BZ176" s="2">
        <f t="shared" ca="1" si="44"/>
        <v>725524</v>
      </c>
      <c r="CA176" s="2"/>
      <c r="CB176" s="2">
        <f t="shared" ca="1" si="45"/>
        <v>725524</v>
      </c>
      <c r="CC176" s="2" t="s">
        <v>110</v>
      </c>
      <c r="CD176" s="2" t="s">
        <v>125</v>
      </c>
      <c r="CE176" s="2">
        <f t="shared" ca="1" si="46"/>
        <v>3</v>
      </c>
      <c r="CF176" s="2">
        <f t="shared" ca="1" si="47"/>
        <v>313448.33333333331</v>
      </c>
      <c r="CG176" s="6">
        <f t="shared" ca="1" si="48"/>
        <v>1.2960908253896495</v>
      </c>
      <c r="CH176" s="2" t="str">
        <f t="shared" ca="1" si="49"/>
        <v>1-5x</v>
      </c>
      <c r="CI176" s="2" t="s">
        <v>112</v>
      </c>
    </row>
    <row r="177" spans="1:87" x14ac:dyDescent="0.75">
      <c r="A177">
        <v>11284</v>
      </c>
      <c r="B177" t="s">
        <v>115</v>
      </c>
      <c r="C177" s="12">
        <v>0.2</v>
      </c>
      <c r="D177" t="s">
        <v>101</v>
      </c>
      <c r="E177" t="s">
        <v>101</v>
      </c>
      <c r="G177" s="12" t="str">
        <f t="shared" si="35"/>
        <v>No</v>
      </c>
      <c r="H177" t="s">
        <v>107</v>
      </c>
      <c r="I177" s="7" t="s">
        <v>124</v>
      </c>
      <c r="J177" s="8">
        <v>41640</v>
      </c>
      <c r="K177">
        <f t="shared" ca="1" si="36"/>
        <v>12</v>
      </c>
      <c r="L177" t="str">
        <f t="shared" ca="1" si="37"/>
        <v>10-20 años</v>
      </c>
      <c r="M177" s="8">
        <v>41640</v>
      </c>
      <c r="N177">
        <f t="shared" ca="1" si="50"/>
        <v>12</v>
      </c>
      <c r="O177" t="str">
        <f t="shared" ca="1" si="38"/>
        <v>10-20 años</v>
      </c>
      <c r="P177" s="8">
        <v>27395</v>
      </c>
      <c r="Q177">
        <f t="shared" ca="1" si="39"/>
        <v>51</v>
      </c>
      <c r="R177" t="str">
        <f t="shared" ca="1" si="40"/>
        <v>45-54</v>
      </c>
      <c r="S177" t="s">
        <v>114</v>
      </c>
      <c r="V177">
        <v>1</v>
      </c>
      <c r="X177">
        <v>1</v>
      </c>
      <c r="Z177">
        <v>1</v>
      </c>
      <c r="BR177">
        <f t="shared" si="34"/>
        <v>3</v>
      </c>
      <c r="BS177" t="str">
        <f t="shared" si="41"/>
        <v>Sin préstamo</v>
      </c>
      <c r="BT177" t="s">
        <v>104</v>
      </c>
      <c r="BU177" t="s">
        <v>105</v>
      </c>
      <c r="BV177" t="s">
        <v>106</v>
      </c>
      <c r="BW177" s="8" t="s">
        <v>101</v>
      </c>
      <c r="BX177" s="9" t="str">
        <f t="shared" ca="1" si="42"/>
        <v/>
      </c>
      <c r="BY177" s="10" t="str">
        <f t="shared" ca="1" si="43"/>
        <v/>
      </c>
      <c r="BZ177" s="7">
        <f t="shared" ca="1" si="44"/>
        <v>107876</v>
      </c>
      <c r="CA177" s="7"/>
      <c r="CB177" s="7">
        <f t="shared" ca="1" si="45"/>
        <v>107876</v>
      </c>
      <c r="CC177" s="7"/>
      <c r="CD177" s="7"/>
      <c r="CE177" s="7" t="str">
        <f t="shared" ca="1" si="46"/>
        <v/>
      </c>
      <c r="CF177" s="7" t="str">
        <f t="shared" ca="1" si="47"/>
        <v/>
      </c>
      <c r="CG177" s="11" t="str">
        <f t="shared" ca="1" si="48"/>
        <v/>
      </c>
      <c r="CH177" s="7" t="str">
        <f t="shared" ca="1" si="49"/>
        <v/>
      </c>
      <c r="CI177" s="7" t="s">
        <v>102</v>
      </c>
    </row>
    <row r="178" spans="1:87" x14ac:dyDescent="0.75">
      <c r="A178" s="1">
        <v>11285</v>
      </c>
      <c r="B178" s="1" t="s">
        <v>99</v>
      </c>
      <c r="C178" s="13">
        <v>0.3</v>
      </c>
      <c r="D178" s="1" t="s">
        <v>100</v>
      </c>
      <c r="E178" s="1" t="s">
        <v>100</v>
      </c>
      <c r="F178" s="13">
        <v>0.15</v>
      </c>
      <c r="G178" s="13" t="str">
        <f t="shared" si="35"/>
        <v>No</v>
      </c>
      <c r="H178" s="1" t="s">
        <v>102</v>
      </c>
      <c r="I178" s="2" t="s">
        <v>102</v>
      </c>
      <c r="J178" s="3">
        <v>41275</v>
      </c>
      <c r="K178" s="1">
        <f t="shared" ca="1" si="36"/>
        <v>13</v>
      </c>
      <c r="L178" s="1" t="str">
        <f t="shared" ca="1" si="37"/>
        <v>10-20 años</v>
      </c>
      <c r="M178" s="3">
        <v>41275</v>
      </c>
      <c r="N178" s="1">
        <f t="shared" ca="1" si="50"/>
        <v>13</v>
      </c>
      <c r="O178" s="1" t="str">
        <f t="shared" ca="1" si="38"/>
        <v>10-20 años</v>
      </c>
      <c r="P178" s="3">
        <v>25569</v>
      </c>
      <c r="Q178" s="1">
        <f t="shared" ca="1" si="39"/>
        <v>56</v>
      </c>
      <c r="R178" s="1" t="str">
        <f t="shared" ca="1" si="40"/>
        <v>55-64</v>
      </c>
      <c r="S178" s="1" t="s">
        <v>103</v>
      </c>
      <c r="T178" s="1"/>
      <c r="U178" s="1">
        <v>1</v>
      </c>
      <c r="V178" s="1">
        <v>1</v>
      </c>
      <c r="W178" s="1">
        <v>1</v>
      </c>
      <c r="X178" s="1">
        <v>1</v>
      </c>
      <c r="Y178" s="1"/>
      <c r="Z178" s="1"/>
      <c r="AA178" s="1"/>
      <c r="AB178" s="1"/>
      <c r="AC178" s="1"/>
      <c r="AD178" s="1"/>
      <c r="AE178" s="1"/>
      <c r="AF178" s="1"/>
      <c r="AG178" s="1"/>
      <c r="AH178" s="1"/>
      <c r="AI178" s="1"/>
      <c r="AJ178" s="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f t="shared" si="34"/>
        <v>4</v>
      </c>
      <c r="BS178" s="1" t="str">
        <f t="shared" si="41"/>
        <v>Sin préstamo</v>
      </c>
      <c r="BT178" s="1" t="s">
        <v>104</v>
      </c>
      <c r="BU178" s="1" t="s">
        <v>109</v>
      </c>
      <c r="BV178" s="1" t="s">
        <v>106</v>
      </c>
      <c r="BW178" s="3" t="s">
        <v>101</v>
      </c>
      <c r="BX178" s="4" t="str">
        <f t="shared" ca="1" si="42"/>
        <v/>
      </c>
      <c r="BY178" s="5" t="str">
        <f t="shared" ca="1" si="43"/>
        <v/>
      </c>
      <c r="BZ178" s="2">
        <f t="shared" ca="1" si="44"/>
        <v>1598126</v>
      </c>
      <c r="CA178" s="2"/>
      <c r="CB178" s="2">
        <f t="shared" ca="1" si="45"/>
        <v>1598126</v>
      </c>
      <c r="CC178" s="2"/>
      <c r="CD178" s="2"/>
      <c r="CE178" s="2" t="str">
        <f t="shared" ca="1" si="46"/>
        <v/>
      </c>
      <c r="CF178" s="2" t="str">
        <f t="shared" ca="1" si="47"/>
        <v/>
      </c>
      <c r="CG178" s="6" t="str">
        <f t="shared" ca="1" si="48"/>
        <v/>
      </c>
      <c r="CH178" s="2" t="str">
        <f t="shared" ca="1" si="49"/>
        <v/>
      </c>
      <c r="CI178" s="2" t="s">
        <v>102</v>
      </c>
    </row>
    <row r="179" spans="1:87" x14ac:dyDescent="0.75">
      <c r="A179">
        <v>11286</v>
      </c>
      <c r="B179" t="s">
        <v>127</v>
      </c>
      <c r="C179" s="12">
        <v>0.4</v>
      </c>
      <c r="D179" t="s">
        <v>101</v>
      </c>
      <c r="E179" t="s">
        <v>100</v>
      </c>
      <c r="F179" s="12">
        <v>0.3</v>
      </c>
      <c r="G179" s="12" t="str">
        <f t="shared" si="35"/>
        <v>No</v>
      </c>
      <c r="H179" t="s">
        <v>102</v>
      </c>
      <c r="I179" s="7" t="s">
        <v>102</v>
      </c>
      <c r="J179" s="8">
        <v>40909</v>
      </c>
      <c r="K179">
        <f t="shared" ca="1" si="36"/>
        <v>14</v>
      </c>
      <c r="L179" t="str">
        <f t="shared" ca="1" si="37"/>
        <v>10-20 años</v>
      </c>
      <c r="M179" s="8">
        <v>40909</v>
      </c>
      <c r="N179">
        <f t="shared" ca="1" si="50"/>
        <v>14</v>
      </c>
      <c r="O179" t="str">
        <f t="shared" ca="1" si="38"/>
        <v>10-20 años</v>
      </c>
      <c r="P179" s="8">
        <v>23743</v>
      </c>
      <c r="Q179">
        <f t="shared" ca="1" si="39"/>
        <v>61</v>
      </c>
      <c r="R179" t="str">
        <f t="shared" ca="1" si="40"/>
        <v>55-64</v>
      </c>
      <c r="S179" t="s">
        <v>137</v>
      </c>
      <c r="V179">
        <v>1</v>
      </c>
      <c r="X179">
        <v>1</v>
      </c>
      <c r="Z179">
        <v>1</v>
      </c>
      <c r="BR179">
        <f t="shared" si="34"/>
        <v>3</v>
      </c>
      <c r="BS179" t="str">
        <f t="shared" si="41"/>
        <v>Sin préstamo</v>
      </c>
      <c r="BT179" t="s">
        <v>104</v>
      </c>
      <c r="BU179" t="s">
        <v>122</v>
      </c>
      <c r="BV179" t="s">
        <v>123</v>
      </c>
      <c r="BW179" s="8" t="s">
        <v>101</v>
      </c>
      <c r="BX179" s="9" t="str">
        <f t="shared" ca="1" si="42"/>
        <v/>
      </c>
      <c r="BY179" s="10" t="str">
        <f t="shared" ca="1" si="43"/>
        <v/>
      </c>
      <c r="BZ179" s="7">
        <f t="shared" ca="1" si="44"/>
        <v>882963</v>
      </c>
      <c r="CA179" s="7"/>
      <c r="CB179" s="7">
        <f t="shared" ca="1" si="45"/>
        <v>882963</v>
      </c>
      <c r="CC179" s="7"/>
      <c r="CD179" s="7"/>
      <c r="CE179" s="7" t="str">
        <f t="shared" ca="1" si="46"/>
        <v/>
      </c>
      <c r="CF179" s="7" t="str">
        <f t="shared" ca="1" si="47"/>
        <v/>
      </c>
      <c r="CG179" s="11" t="str">
        <f t="shared" ca="1" si="48"/>
        <v/>
      </c>
      <c r="CH179" s="7" t="str">
        <f t="shared" ca="1" si="49"/>
        <v/>
      </c>
      <c r="CI179" s="7" t="s">
        <v>102</v>
      </c>
    </row>
    <row r="180" spans="1:87" x14ac:dyDescent="0.75">
      <c r="A180" s="1">
        <v>11287</v>
      </c>
      <c r="B180" s="1" t="s">
        <v>99</v>
      </c>
      <c r="C180" s="13">
        <v>0.5</v>
      </c>
      <c r="D180" s="1" t="s">
        <v>100</v>
      </c>
      <c r="E180" s="1" t="s">
        <v>101</v>
      </c>
      <c r="F180" s="13"/>
      <c r="G180" s="13" t="str">
        <f t="shared" si="35"/>
        <v>Si</v>
      </c>
      <c r="H180" s="1" t="s">
        <v>107</v>
      </c>
      <c r="I180" s="2" t="s">
        <v>108</v>
      </c>
      <c r="J180" s="3">
        <v>40544</v>
      </c>
      <c r="K180" s="1">
        <f t="shared" ca="1" si="36"/>
        <v>15</v>
      </c>
      <c r="L180" s="1" t="str">
        <f t="shared" ca="1" si="37"/>
        <v>10-20 años</v>
      </c>
      <c r="M180" s="3">
        <v>40544</v>
      </c>
      <c r="N180" s="1">
        <f t="shared" ca="1" si="50"/>
        <v>15</v>
      </c>
      <c r="O180" s="1" t="str">
        <f t="shared" ca="1" si="38"/>
        <v>10-20 años</v>
      </c>
      <c r="P180" s="3">
        <v>36526</v>
      </c>
      <c r="Q180" s="1">
        <f t="shared" ca="1" si="39"/>
        <v>26</v>
      </c>
      <c r="R180" s="1" t="str">
        <f t="shared" ca="1" si="40"/>
        <v>25-34</v>
      </c>
      <c r="S180" s="1" t="s">
        <v>114</v>
      </c>
      <c r="T180" s="1">
        <v>1</v>
      </c>
      <c r="U180" s="1">
        <v>1</v>
      </c>
      <c r="V180" s="1"/>
      <c r="W180" s="1">
        <v>1</v>
      </c>
      <c r="X180" s="1"/>
      <c r="Y180" s="1">
        <v>1</v>
      </c>
      <c r="Z180" s="1"/>
      <c r="AA180" s="1"/>
      <c r="AB180" s="1"/>
      <c r="AC180" s="1"/>
      <c r="AD180" s="1"/>
      <c r="AE180" s="1"/>
      <c r="AF180" s="1"/>
      <c r="AG180" s="1"/>
      <c r="AH180" s="1"/>
      <c r="AI180" s="1"/>
      <c r="AJ180" s="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f t="shared" si="34"/>
        <v>4</v>
      </c>
      <c r="BS180" s="1" t="str">
        <f t="shared" si="41"/>
        <v>Préstamo</v>
      </c>
      <c r="BT180" s="1" t="s">
        <v>104</v>
      </c>
      <c r="BU180" s="1" t="s">
        <v>109</v>
      </c>
      <c r="BV180" s="1" t="s">
        <v>106</v>
      </c>
      <c r="BW180" s="3" t="s">
        <v>101</v>
      </c>
      <c r="BX180" s="4">
        <f t="shared" ca="1" si="42"/>
        <v>815178</v>
      </c>
      <c r="BY180" s="5" t="str">
        <f t="shared" ca="1" si="43"/>
        <v>750k-5 mil</v>
      </c>
      <c r="BZ180" s="2">
        <f t="shared" ca="1" si="44"/>
        <v>1313904</v>
      </c>
      <c r="CA180" s="2"/>
      <c r="CB180" s="2">
        <f t="shared" ca="1" si="45"/>
        <v>1313904</v>
      </c>
      <c r="CC180" s="2" t="s">
        <v>110</v>
      </c>
      <c r="CD180" s="2" t="s">
        <v>125</v>
      </c>
      <c r="CE180" s="2">
        <f t="shared" ca="1" si="46"/>
        <v>4</v>
      </c>
      <c r="CF180" s="2">
        <f t="shared" ca="1" si="47"/>
        <v>203794.5</v>
      </c>
      <c r="CG180" s="6">
        <f t="shared" ca="1" si="48"/>
        <v>0.62042432323822749</v>
      </c>
      <c r="CH180" s="2" t="str">
        <f t="shared" ca="1" si="49"/>
        <v>1x</v>
      </c>
      <c r="CI180" s="2" t="s">
        <v>112</v>
      </c>
    </row>
    <row r="181" spans="1:87" x14ac:dyDescent="0.75">
      <c r="A181">
        <v>11288</v>
      </c>
      <c r="B181" t="s">
        <v>115</v>
      </c>
      <c r="C181" s="12">
        <v>0.6</v>
      </c>
      <c r="D181" t="s">
        <v>101</v>
      </c>
      <c r="E181" t="s">
        <v>101</v>
      </c>
      <c r="G181" s="12" t="str">
        <f t="shared" si="35"/>
        <v>Si</v>
      </c>
      <c r="H181" t="s">
        <v>102</v>
      </c>
      <c r="I181" s="7" t="s">
        <v>102</v>
      </c>
      <c r="J181" s="8">
        <v>40179</v>
      </c>
      <c r="K181">
        <f t="shared" ca="1" si="36"/>
        <v>16</v>
      </c>
      <c r="L181" t="str">
        <f t="shared" ca="1" si="37"/>
        <v>10-20 años</v>
      </c>
      <c r="M181" s="8">
        <v>40179</v>
      </c>
      <c r="N181">
        <f t="shared" ca="1" si="50"/>
        <v>16</v>
      </c>
      <c r="O181" t="str">
        <f t="shared" ca="1" si="38"/>
        <v>10-20 años</v>
      </c>
      <c r="P181" s="8">
        <v>34700</v>
      </c>
      <c r="Q181">
        <f t="shared" ca="1" si="39"/>
        <v>31</v>
      </c>
      <c r="R181" t="str">
        <f t="shared" ca="1" si="40"/>
        <v>25-34</v>
      </c>
      <c r="S181" t="s">
        <v>126</v>
      </c>
      <c r="V181">
        <v>1</v>
      </c>
      <c r="X181">
        <v>1</v>
      </c>
      <c r="Z181">
        <v>1</v>
      </c>
      <c r="BR181">
        <f t="shared" si="34"/>
        <v>3</v>
      </c>
      <c r="BS181" t="str">
        <f t="shared" si="41"/>
        <v>Sin préstamo</v>
      </c>
      <c r="BT181" t="s">
        <v>104</v>
      </c>
      <c r="BU181" t="s">
        <v>109</v>
      </c>
      <c r="BV181" t="s">
        <v>106</v>
      </c>
      <c r="BW181" s="8" t="s">
        <v>101</v>
      </c>
      <c r="BX181" s="9" t="str">
        <f t="shared" ca="1" si="42"/>
        <v/>
      </c>
      <c r="BY181" s="10" t="str">
        <f t="shared" ca="1" si="43"/>
        <v/>
      </c>
      <c r="BZ181" s="7">
        <f t="shared" ca="1" si="44"/>
        <v>1208252</v>
      </c>
      <c r="CA181" s="7"/>
      <c r="CB181" s="7">
        <f t="shared" ca="1" si="45"/>
        <v>1208252</v>
      </c>
      <c r="CC181" s="7"/>
      <c r="CD181" s="7"/>
      <c r="CE181" s="7" t="str">
        <f t="shared" ca="1" si="46"/>
        <v/>
      </c>
      <c r="CF181" s="7" t="str">
        <f t="shared" ca="1" si="47"/>
        <v/>
      </c>
      <c r="CG181" s="11" t="str">
        <f t="shared" ca="1" si="48"/>
        <v/>
      </c>
      <c r="CH181" s="7" t="str">
        <f t="shared" ca="1" si="49"/>
        <v/>
      </c>
      <c r="CI181" s="7" t="s">
        <v>102</v>
      </c>
    </row>
    <row r="182" spans="1:87" x14ac:dyDescent="0.75">
      <c r="A182" s="1">
        <v>11289</v>
      </c>
      <c r="B182" s="1" t="s">
        <v>99</v>
      </c>
      <c r="C182" s="13">
        <v>0.7</v>
      </c>
      <c r="D182" s="1" t="s">
        <v>100</v>
      </c>
      <c r="E182" s="1" t="s">
        <v>100</v>
      </c>
      <c r="F182" s="13">
        <v>0.4</v>
      </c>
      <c r="G182" s="13" t="str">
        <f t="shared" si="35"/>
        <v>Si</v>
      </c>
      <c r="H182" s="1" t="s">
        <v>102</v>
      </c>
      <c r="I182" s="2" t="s">
        <v>117</v>
      </c>
      <c r="J182" s="3">
        <v>39814</v>
      </c>
      <c r="K182" s="1">
        <f t="shared" ca="1" si="36"/>
        <v>17</v>
      </c>
      <c r="L182" s="1" t="str">
        <f t="shared" ca="1" si="37"/>
        <v>10-20 años</v>
      </c>
      <c r="M182" s="3">
        <v>39814</v>
      </c>
      <c r="N182" s="1">
        <f t="shared" ca="1" si="50"/>
        <v>17</v>
      </c>
      <c r="O182" s="1" t="str">
        <f t="shared" ca="1" si="38"/>
        <v>10-20 años</v>
      </c>
      <c r="P182" s="3">
        <v>32874</v>
      </c>
      <c r="Q182" s="1">
        <f t="shared" ca="1" si="39"/>
        <v>36</v>
      </c>
      <c r="R182" s="1" t="str">
        <f t="shared" ca="1" si="40"/>
        <v>35-44</v>
      </c>
      <c r="S182" s="1" t="s">
        <v>118</v>
      </c>
      <c r="T182" s="1"/>
      <c r="U182" s="1">
        <v>1</v>
      </c>
      <c r="V182" s="1">
        <v>1</v>
      </c>
      <c r="W182" s="1">
        <v>1</v>
      </c>
      <c r="X182" s="1">
        <v>1</v>
      </c>
      <c r="Y182" s="1">
        <v>1</v>
      </c>
      <c r="Z182" s="1">
        <v>1</v>
      </c>
      <c r="AA182" s="1"/>
      <c r="AB182" s="1"/>
      <c r="AC182" s="1"/>
      <c r="AD182" s="1"/>
      <c r="AE182" s="1"/>
      <c r="AF182" s="1"/>
      <c r="AG182" s="1"/>
      <c r="AH182" s="1"/>
      <c r="AI182" s="1"/>
      <c r="AJ182" s="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f t="shared" si="34"/>
        <v>6</v>
      </c>
      <c r="BS182" s="1" t="str">
        <f t="shared" si="41"/>
        <v>Sin préstamo</v>
      </c>
      <c r="BT182" s="1" t="s">
        <v>104</v>
      </c>
      <c r="BU182" s="1" t="s">
        <v>122</v>
      </c>
      <c r="BV182" s="1" t="s">
        <v>123</v>
      </c>
      <c r="BW182" s="3" t="s">
        <v>101</v>
      </c>
      <c r="BX182" s="4" t="str">
        <f t="shared" ca="1" si="42"/>
        <v/>
      </c>
      <c r="BY182" s="5" t="str">
        <f t="shared" ca="1" si="43"/>
        <v/>
      </c>
      <c r="BZ182" s="2">
        <f t="shared" ca="1" si="44"/>
        <v>89430</v>
      </c>
      <c r="CA182" s="2"/>
      <c r="CB182" s="2">
        <f t="shared" ca="1" si="45"/>
        <v>89430</v>
      </c>
      <c r="CC182" s="2"/>
      <c r="CD182" s="2"/>
      <c r="CE182" s="2" t="str">
        <f t="shared" ca="1" si="46"/>
        <v/>
      </c>
      <c r="CF182" s="2" t="str">
        <f t="shared" ca="1" si="47"/>
        <v/>
      </c>
      <c r="CG182" s="6" t="str">
        <f t="shared" ca="1" si="48"/>
        <v/>
      </c>
      <c r="CH182" s="2" t="str">
        <f t="shared" ca="1" si="49"/>
        <v/>
      </c>
      <c r="CI182" s="2" t="s">
        <v>102</v>
      </c>
    </row>
    <row r="183" spans="1:87" x14ac:dyDescent="0.75">
      <c r="A183">
        <v>11290</v>
      </c>
      <c r="B183" t="s">
        <v>152</v>
      </c>
      <c r="C183" s="12">
        <v>0.8</v>
      </c>
      <c r="D183" t="s">
        <v>101</v>
      </c>
      <c r="E183" t="s">
        <v>100</v>
      </c>
      <c r="F183" s="12">
        <v>0.75</v>
      </c>
      <c r="G183" s="12" t="str">
        <f t="shared" si="35"/>
        <v>Si</v>
      </c>
      <c r="H183" t="s">
        <v>116</v>
      </c>
      <c r="I183" s="7" t="s">
        <v>124</v>
      </c>
      <c r="J183" s="8">
        <v>39448</v>
      </c>
      <c r="K183">
        <f t="shared" ca="1" si="36"/>
        <v>18</v>
      </c>
      <c r="L183" t="str">
        <f t="shared" ca="1" si="37"/>
        <v>10-20 años</v>
      </c>
      <c r="M183" s="8">
        <v>39448</v>
      </c>
      <c r="N183">
        <f t="shared" ca="1" si="50"/>
        <v>18</v>
      </c>
      <c r="O183" t="str">
        <f t="shared" ca="1" si="38"/>
        <v>10-20 años</v>
      </c>
      <c r="P183" s="8">
        <v>31048</v>
      </c>
      <c r="Q183">
        <f t="shared" ca="1" si="39"/>
        <v>41</v>
      </c>
      <c r="R183" t="str">
        <f t="shared" ca="1" si="40"/>
        <v>35-44</v>
      </c>
      <c r="S183" t="s">
        <v>133</v>
      </c>
      <c r="T183">
        <v>1</v>
      </c>
      <c r="V183">
        <v>1</v>
      </c>
      <c r="X183">
        <v>1</v>
      </c>
      <c r="Z183">
        <v>1</v>
      </c>
      <c r="BR183">
        <f t="shared" si="34"/>
        <v>4</v>
      </c>
      <c r="BS183" t="str">
        <f t="shared" si="41"/>
        <v>Préstamo</v>
      </c>
      <c r="BT183" t="s">
        <v>104</v>
      </c>
      <c r="BU183" t="s">
        <v>105</v>
      </c>
      <c r="BV183" t="s">
        <v>106</v>
      </c>
      <c r="BW183" s="8" t="s">
        <v>101</v>
      </c>
      <c r="BX183" s="9">
        <f t="shared" ca="1" si="42"/>
        <v>187304</v>
      </c>
      <c r="BY183" s="10" t="str">
        <f t="shared" ca="1" si="43"/>
        <v>100k-250k</v>
      </c>
      <c r="BZ183" s="7">
        <f t="shared" ca="1" si="44"/>
        <v>1433518</v>
      </c>
      <c r="CA183" s="7"/>
      <c r="CB183" s="7">
        <f t="shared" ca="1" si="45"/>
        <v>1433518</v>
      </c>
      <c r="CC183" s="7" t="s">
        <v>119</v>
      </c>
      <c r="CD183" s="7" t="s">
        <v>111</v>
      </c>
      <c r="CE183" s="7">
        <f t="shared" ca="1" si="46"/>
        <v>3</v>
      </c>
      <c r="CF183" s="7">
        <f t="shared" ca="1" si="47"/>
        <v>62434.666666666664</v>
      </c>
      <c r="CG183" s="11">
        <f t="shared" ca="1" si="48"/>
        <v>0.1306603753841947</v>
      </c>
      <c r="CH183" s="7" t="str">
        <f t="shared" ca="1" si="49"/>
        <v>1x</v>
      </c>
      <c r="CI183" s="7" t="s">
        <v>112</v>
      </c>
    </row>
    <row r="184" spans="1:87" x14ac:dyDescent="0.75">
      <c r="A184" s="1">
        <v>11291</v>
      </c>
      <c r="B184" s="1" t="s">
        <v>99</v>
      </c>
      <c r="C184" s="13">
        <v>0.75</v>
      </c>
      <c r="D184" s="1" t="s">
        <v>100</v>
      </c>
      <c r="E184" s="1" t="s">
        <v>101</v>
      </c>
      <c r="F184" s="13"/>
      <c r="G184" s="13" t="str">
        <f t="shared" si="35"/>
        <v>Si</v>
      </c>
      <c r="H184" s="1" t="s">
        <v>102</v>
      </c>
      <c r="I184" s="2" t="s">
        <v>117</v>
      </c>
      <c r="J184" s="3">
        <v>39083</v>
      </c>
      <c r="K184" s="1">
        <f t="shared" ca="1" si="36"/>
        <v>19</v>
      </c>
      <c r="L184" s="1" t="str">
        <f t="shared" ca="1" si="37"/>
        <v>10-20 años</v>
      </c>
      <c r="M184" s="3">
        <v>39083</v>
      </c>
      <c r="N184" s="1">
        <f t="shared" ca="1" si="50"/>
        <v>19</v>
      </c>
      <c r="O184" s="1" t="str">
        <f t="shared" ca="1" si="38"/>
        <v>10-20 años</v>
      </c>
      <c r="P184" s="3">
        <v>29221</v>
      </c>
      <c r="Q184" s="1">
        <f t="shared" ca="1" si="39"/>
        <v>46</v>
      </c>
      <c r="R184" s="1" t="str">
        <f t="shared" ca="1" si="40"/>
        <v>45-54</v>
      </c>
      <c r="S184" s="1" t="s">
        <v>103</v>
      </c>
      <c r="T184" s="1"/>
      <c r="U184" s="1">
        <v>1</v>
      </c>
      <c r="V184" s="1">
        <v>1</v>
      </c>
      <c r="W184" s="1">
        <v>1</v>
      </c>
      <c r="X184" s="1">
        <v>1</v>
      </c>
      <c r="Y184" s="1"/>
      <c r="Z184" s="1"/>
      <c r="AA184" s="1"/>
      <c r="AB184" s="1"/>
      <c r="AC184" s="1"/>
      <c r="AD184" s="1"/>
      <c r="AE184" s="1"/>
      <c r="AF184" s="1"/>
      <c r="AG184" s="1"/>
      <c r="AH184" s="1"/>
      <c r="AI184" s="1"/>
      <c r="AJ184" s="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f t="shared" si="34"/>
        <v>4</v>
      </c>
      <c r="BS184" s="1" t="str">
        <f t="shared" si="41"/>
        <v>Sin préstamo</v>
      </c>
      <c r="BT184" s="1" t="s">
        <v>104</v>
      </c>
      <c r="BU184" s="1" t="s">
        <v>122</v>
      </c>
      <c r="BV184" s="1" t="s">
        <v>123</v>
      </c>
      <c r="BW184" s="3" t="s">
        <v>101</v>
      </c>
      <c r="BX184" s="4" t="str">
        <f t="shared" ca="1" si="42"/>
        <v/>
      </c>
      <c r="BY184" s="5" t="str">
        <f t="shared" ca="1" si="43"/>
        <v/>
      </c>
      <c r="BZ184" s="2">
        <f t="shared" ca="1" si="44"/>
        <v>797745</v>
      </c>
      <c r="CA184" s="2"/>
      <c r="CB184" s="2">
        <f t="shared" ca="1" si="45"/>
        <v>797745</v>
      </c>
      <c r="CC184" s="2"/>
      <c r="CD184" s="2"/>
      <c r="CE184" s="2" t="str">
        <f t="shared" ca="1" si="46"/>
        <v/>
      </c>
      <c r="CF184" s="2" t="str">
        <f t="shared" ca="1" si="47"/>
        <v/>
      </c>
      <c r="CG184" s="6" t="str">
        <f t="shared" ca="1" si="48"/>
        <v/>
      </c>
      <c r="CH184" s="2" t="str">
        <f t="shared" ca="1" si="49"/>
        <v/>
      </c>
      <c r="CI184" s="2" t="s">
        <v>102</v>
      </c>
    </row>
    <row r="185" spans="1:87" x14ac:dyDescent="0.75">
      <c r="A185">
        <v>11292</v>
      </c>
      <c r="B185" t="s">
        <v>99</v>
      </c>
      <c r="C185" s="12">
        <v>1</v>
      </c>
      <c r="D185" t="s">
        <v>101</v>
      </c>
      <c r="E185" t="s">
        <v>101</v>
      </c>
      <c r="G185" s="12" t="str">
        <f t="shared" si="35"/>
        <v>Si</v>
      </c>
      <c r="H185" t="s">
        <v>107</v>
      </c>
      <c r="I185" s="7" t="s">
        <v>124</v>
      </c>
      <c r="J185" s="8">
        <v>38718</v>
      </c>
      <c r="K185">
        <f t="shared" ca="1" si="36"/>
        <v>20</v>
      </c>
      <c r="L185" t="str">
        <f t="shared" ca="1" si="37"/>
        <v>&gt;20 años</v>
      </c>
      <c r="M185" s="8">
        <v>38718</v>
      </c>
      <c r="N185">
        <f t="shared" ca="1" si="50"/>
        <v>20</v>
      </c>
      <c r="O185" t="str">
        <f t="shared" ca="1" si="38"/>
        <v>&gt;20 años</v>
      </c>
      <c r="P185" s="8">
        <v>27395</v>
      </c>
      <c r="Q185">
        <f t="shared" ca="1" si="39"/>
        <v>51</v>
      </c>
      <c r="R185" t="str">
        <f t="shared" ca="1" si="40"/>
        <v>45-54</v>
      </c>
      <c r="S185" t="s">
        <v>114</v>
      </c>
      <c r="T185">
        <v>1</v>
      </c>
      <c r="V185">
        <v>1</v>
      </c>
      <c r="X185">
        <v>1</v>
      </c>
      <c r="Z185">
        <v>1</v>
      </c>
      <c r="BR185">
        <f t="shared" si="34"/>
        <v>4</v>
      </c>
      <c r="BS185" t="str">
        <f t="shared" si="41"/>
        <v>Préstamo</v>
      </c>
      <c r="BT185" t="s">
        <v>104</v>
      </c>
      <c r="BU185" t="s">
        <v>105</v>
      </c>
      <c r="BV185" t="s">
        <v>106</v>
      </c>
      <c r="BW185" s="8" t="s">
        <v>101</v>
      </c>
      <c r="BX185" s="9">
        <f t="shared" ca="1" si="42"/>
        <v>4455352</v>
      </c>
      <c r="BY185" s="10" t="str">
        <f t="shared" ca="1" si="43"/>
        <v>750k-5 mil</v>
      </c>
      <c r="BZ185" s="7">
        <f t="shared" ca="1" si="44"/>
        <v>1116325</v>
      </c>
      <c r="CA185" s="7"/>
      <c r="CB185" s="7">
        <f t="shared" ca="1" si="45"/>
        <v>1116325</v>
      </c>
      <c r="CC185" s="7" t="s">
        <v>110</v>
      </c>
      <c r="CD185" s="7" t="s">
        <v>111</v>
      </c>
      <c r="CE185" s="7">
        <f t="shared" ca="1" si="46"/>
        <v>5</v>
      </c>
      <c r="CF185" s="7">
        <f t="shared" ca="1" si="47"/>
        <v>891070.4</v>
      </c>
      <c r="CG185" s="11">
        <f t="shared" ca="1" si="48"/>
        <v>3.9910886166662936</v>
      </c>
      <c r="CH185" s="7" t="str">
        <f t="shared" ca="1" si="49"/>
        <v>1-5x</v>
      </c>
      <c r="CI185" s="7" t="s">
        <v>112</v>
      </c>
    </row>
    <row r="186" spans="1:87" x14ac:dyDescent="0.75">
      <c r="A186" s="1">
        <v>11293</v>
      </c>
      <c r="B186" s="1" t="s">
        <v>99</v>
      </c>
      <c r="C186" s="13">
        <v>0</v>
      </c>
      <c r="D186" s="1" t="s">
        <v>100</v>
      </c>
      <c r="E186" s="1" t="s">
        <v>100</v>
      </c>
      <c r="F186" s="13">
        <v>0.15</v>
      </c>
      <c r="G186" s="13" t="str">
        <f t="shared" si="35"/>
        <v>No</v>
      </c>
      <c r="H186" s="1" t="s">
        <v>107</v>
      </c>
      <c r="I186" s="2" t="s">
        <v>102</v>
      </c>
      <c r="J186" s="3">
        <v>38353</v>
      </c>
      <c r="K186" s="1">
        <f t="shared" ca="1" si="36"/>
        <v>21</v>
      </c>
      <c r="L186" s="1" t="str">
        <f t="shared" ca="1" si="37"/>
        <v>&gt;20 años</v>
      </c>
      <c r="M186" s="3">
        <v>38353</v>
      </c>
      <c r="N186" s="1">
        <f t="shared" ca="1" si="50"/>
        <v>21</v>
      </c>
      <c r="O186" s="1" t="str">
        <f t="shared" ca="1" si="38"/>
        <v>&gt;20 años</v>
      </c>
      <c r="P186" s="3">
        <v>25569</v>
      </c>
      <c r="Q186" s="1">
        <f t="shared" ca="1" si="39"/>
        <v>56</v>
      </c>
      <c r="R186" s="1" t="str">
        <f t="shared" ca="1" si="40"/>
        <v>55-64</v>
      </c>
      <c r="S186" s="1" t="s">
        <v>114</v>
      </c>
      <c r="T186" s="1"/>
      <c r="U186" s="1">
        <v>1</v>
      </c>
      <c r="V186" s="1"/>
      <c r="W186" s="1">
        <v>1</v>
      </c>
      <c r="X186" s="1"/>
      <c r="Y186" s="1">
        <v>1</v>
      </c>
      <c r="Z186" s="1"/>
      <c r="AA186" s="1"/>
      <c r="AB186" s="1"/>
      <c r="AC186" s="1"/>
      <c r="AD186" s="1"/>
      <c r="AE186" s="1"/>
      <c r="AF186" s="1"/>
      <c r="AG186" s="1"/>
      <c r="AH186" s="1"/>
      <c r="AI186" s="1"/>
      <c r="AJ186" s="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f t="shared" si="34"/>
        <v>3</v>
      </c>
      <c r="BS186" s="1" t="str">
        <f t="shared" si="41"/>
        <v>Sin préstamo</v>
      </c>
      <c r="BT186" s="1" t="s">
        <v>104</v>
      </c>
      <c r="BU186" s="1" t="s">
        <v>105</v>
      </c>
      <c r="BV186" s="1" t="s">
        <v>106</v>
      </c>
      <c r="BW186" s="3" t="s">
        <v>101</v>
      </c>
      <c r="BX186" s="4" t="str">
        <f t="shared" ca="1" si="42"/>
        <v/>
      </c>
      <c r="BY186" s="5" t="str">
        <f t="shared" ca="1" si="43"/>
        <v/>
      </c>
      <c r="BZ186" s="2">
        <f t="shared" ca="1" si="44"/>
        <v>247404</v>
      </c>
      <c r="CA186" s="2"/>
      <c r="CB186" s="2">
        <f t="shared" ca="1" si="45"/>
        <v>247404</v>
      </c>
      <c r="CC186" s="2"/>
      <c r="CD186" s="2"/>
      <c r="CE186" s="2" t="str">
        <f t="shared" ca="1" si="46"/>
        <v/>
      </c>
      <c r="CF186" s="2" t="str">
        <f t="shared" ca="1" si="47"/>
        <v/>
      </c>
      <c r="CG186" s="6" t="str">
        <f t="shared" ca="1" si="48"/>
        <v/>
      </c>
      <c r="CH186" s="2" t="str">
        <f t="shared" ca="1" si="49"/>
        <v/>
      </c>
      <c r="CI186" s="2" t="s">
        <v>102</v>
      </c>
    </row>
    <row r="187" spans="1:87" x14ac:dyDescent="0.75">
      <c r="A187">
        <v>11294</v>
      </c>
      <c r="B187" t="s">
        <v>99</v>
      </c>
      <c r="C187" s="12">
        <v>0.4</v>
      </c>
      <c r="D187" t="s">
        <v>101</v>
      </c>
      <c r="E187" t="s">
        <v>100</v>
      </c>
      <c r="F187" s="12">
        <v>0.5</v>
      </c>
      <c r="G187" s="12" t="str">
        <f t="shared" si="35"/>
        <v>No</v>
      </c>
      <c r="H187" t="s">
        <v>107</v>
      </c>
      <c r="I187" s="7" t="s">
        <v>124</v>
      </c>
      <c r="J187" s="8">
        <v>37987</v>
      </c>
      <c r="K187">
        <f t="shared" ca="1" si="36"/>
        <v>22</v>
      </c>
      <c r="L187" t="str">
        <f t="shared" ca="1" si="37"/>
        <v>&gt;20 años</v>
      </c>
      <c r="M187" s="8">
        <v>37987</v>
      </c>
      <c r="N187">
        <f t="shared" ca="1" si="50"/>
        <v>22</v>
      </c>
      <c r="O187" t="str">
        <f t="shared" ca="1" si="38"/>
        <v>&gt;20 años</v>
      </c>
      <c r="P187" s="8">
        <v>23743</v>
      </c>
      <c r="Q187">
        <f t="shared" ca="1" si="39"/>
        <v>61</v>
      </c>
      <c r="R187" t="str">
        <f t="shared" ca="1" si="40"/>
        <v>55-64</v>
      </c>
      <c r="S187" t="s">
        <v>103</v>
      </c>
      <c r="T187">
        <v>1</v>
      </c>
      <c r="V187">
        <v>1</v>
      </c>
      <c r="X187">
        <v>1</v>
      </c>
      <c r="Z187">
        <v>1</v>
      </c>
      <c r="BR187">
        <f t="shared" si="34"/>
        <v>4</v>
      </c>
      <c r="BS187" t="str">
        <f t="shared" si="41"/>
        <v>Préstamo</v>
      </c>
      <c r="BT187" t="s">
        <v>104</v>
      </c>
      <c r="BU187" t="s">
        <v>105</v>
      </c>
      <c r="BV187" t="s">
        <v>106</v>
      </c>
      <c r="BW187" s="8" t="s">
        <v>101</v>
      </c>
      <c r="BX187" s="9">
        <f t="shared" ca="1" si="42"/>
        <v>3225965</v>
      </c>
      <c r="BY187" s="10" t="str">
        <f t="shared" ca="1" si="43"/>
        <v>750k-5 mil</v>
      </c>
      <c r="BZ187" s="7">
        <f t="shared" ca="1" si="44"/>
        <v>573727</v>
      </c>
      <c r="CA187" s="7"/>
      <c r="CB187" s="7">
        <f t="shared" ca="1" si="45"/>
        <v>573727</v>
      </c>
      <c r="CC187" s="7" t="s">
        <v>119</v>
      </c>
      <c r="CD187" s="7" t="s">
        <v>111</v>
      </c>
      <c r="CE187" s="7">
        <f t="shared" ca="1" si="46"/>
        <v>5</v>
      </c>
      <c r="CF187" s="7">
        <f t="shared" ca="1" si="47"/>
        <v>645193</v>
      </c>
      <c r="CG187" s="11">
        <f t="shared" ca="1" si="48"/>
        <v>5.6228223527914842</v>
      </c>
      <c r="CH187" s="7" t="str">
        <f t="shared" ca="1" si="49"/>
        <v>5-10x</v>
      </c>
      <c r="CI187" s="7" t="s">
        <v>112</v>
      </c>
    </row>
    <row r="188" spans="1:87" x14ac:dyDescent="0.75">
      <c r="A188" s="1">
        <v>11295</v>
      </c>
      <c r="B188" s="1" t="s">
        <v>99</v>
      </c>
      <c r="C188" s="13">
        <v>0.15</v>
      </c>
      <c r="D188" s="1" t="s">
        <v>100</v>
      </c>
      <c r="E188" s="1" t="s">
        <v>101</v>
      </c>
      <c r="F188" s="13"/>
      <c r="G188" s="13" t="str">
        <f t="shared" si="35"/>
        <v>No</v>
      </c>
      <c r="H188" s="1" t="s">
        <v>107</v>
      </c>
      <c r="I188" s="2" t="s">
        <v>124</v>
      </c>
      <c r="J188" s="3">
        <v>37622</v>
      </c>
      <c r="K188" s="1">
        <f t="shared" ca="1" si="36"/>
        <v>23</v>
      </c>
      <c r="L188" s="1" t="str">
        <f t="shared" ca="1" si="37"/>
        <v>&gt;20 años</v>
      </c>
      <c r="M188" s="3">
        <v>37622</v>
      </c>
      <c r="N188" s="1">
        <f t="shared" ca="1" si="50"/>
        <v>23</v>
      </c>
      <c r="O188" s="1" t="str">
        <f t="shared" ca="1" si="38"/>
        <v>&gt;20 años</v>
      </c>
      <c r="P188" s="3">
        <v>36526</v>
      </c>
      <c r="Q188" s="1">
        <f t="shared" ca="1" si="39"/>
        <v>26</v>
      </c>
      <c r="R188" s="1" t="str">
        <f t="shared" ca="1" si="40"/>
        <v>25-34</v>
      </c>
      <c r="S188" s="1" t="s">
        <v>103</v>
      </c>
      <c r="T188" s="1">
        <v>1</v>
      </c>
      <c r="U188" s="1">
        <v>1</v>
      </c>
      <c r="V188" s="1">
        <v>1</v>
      </c>
      <c r="W188" s="1">
        <v>1</v>
      </c>
      <c r="X188" s="1">
        <v>1</v>
      </c>
      <c r="Y188" s="1">
        <v>1</v>
      </c>
      <c r="Z188" s="1">
        <v>1</v>
      </c>
      <c r="AA188" s="1"/>
      <c r="AB188" s="1"/>
      <c r="AC188" s="1"/>
      <c r="AD188" s="1"/>
      <c r="AE188" s="1"/>
      <c r="AF188" s="1"/>
      <c r="AG188" s="1"/>
      <c r="AH188" s="1"/>
      <c r="AI188" s="1"/>
      <c r="AJ188" s="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f t="shared" si="34"/>
        <v>7</v>
      </c>
      <c r="BS188" s="1" t="str">
        <f t="shared" si="41"/>
        <v>Préstamo</v>
      </c>
      <c r="BT188" s="1" t="s">
        <v>104</v>
      </c>
      <c r="BU188" s="1" t="s">
        <v>105</v>
      </c>
      <c r="BV188" s="1" t="s">
        <v>106</v>
      </c>
      <c r="BW188" s="3" t="s">
        <v>101</v>
      </c>
      <c r="BX188" s="4">
        <f t="shared" ca="1" si="42"/>
        <v>2201376</v>
      </c>
      <c r="BY188" s="5" t="str">
        <f t="shared" ca="1" si="43"/>
        <v>750k-5 mil</v>
      </c>
      <c r="BZ188" s="2">
        <f t="shared" ca="1" si="44"/>
        <v>1855459</v>
      </c>
      <c r="CA188" s="2"/>
      <c r="CB188" s="2">
        <f t="shared" ca="1" si="45"/>
        <v>1855459</v>
      </c>
      <c r="CC188" s="2" t="s">
        <v>110</v>
      </c>
      <c r="CD188" s="2" t="s">
        <v>125</v>
      </c>
      <c r="CE188" s="2">
        <f t="shared" ca="1" si="46"/>
        <v>10</v>
      </c>
      <c r="CF188" s="2">
        <f t="shared" ca="1" si="47"/>
        <v>220137.60000000001</v>
      </c>
      <c r="CG188" s="6">
        <f t="shared" ca="1" si="48"/>
        <v>1.186432036493396</v>
      </c>
      <c r="CH188" s="2" t="str">
        <f t="shared" ca="1" si="49"/>
        <v>1-5x</v>
      </c>
      <c r="CI188" s="2" t="s">
        <v>112</v>
      </c>
    </row>
    <row r="189" spans="1:87" x14ac:dyDescent="0.75">
      <c r="A189">
        <v>11296</v>
      </c>
      <c r="B189" t="s">
        <v>99</v>
      </c>
      <c r="C189" s="12">
        <v>0.2</v>
      </c>
      <c r="D189" t="s">
        <v>101</v>
      </c>
      <c r="E189" t="s">
        <v>101</v>
      </c>
      <c r="G189" s="12" t="str">
        <f t="shared" si="35"/>
        <v>No</v>
      </c>
      <c r="H189" t="s">
        <v>116</v>
      </c>
      <c r="I189" s="7" t="s">
        <v>124</v>
      </c>
      <c r="J189" s="8">
        <v>37257</v>
      </c>
      <c r="K189">
        <f t="shared" ca="1" si="36"/>
        <v>24</v>
      </c>
      <c r="L189" t="str">
        <f t="shared" ca="1" si="37"/>
        <v>&gt;20 años</v>
      </c>
      <c r="M189" s="8">
        <v>37257</v>
      </c>
      <c r="N189">
        <f t="shared" ca="1" si="50"/>
        <v>24</v>
      </c>
      <c r="O189" t="str">
        <f t="shared" ca="1" si="38"/>
        <v>&gt;20 años</v>
      </c>
      <c r="P189" s="8">
        <v>34700</v>
      </c>
      <c r="Q189">
        <f t="shared" ca="1" si="39"/>
        <v>31</v>
      </c>
      <c r="R189" t="str">
        <f t="shared" ca="1" si="40"/>
        <v>25-34</v>
      </c>
      <c r="S189" t="s">
        <v>103</v>
      </c>
      <c r="T189">
        <v>1</v>
      </c>
      <c r="V189">
        <v>1</v>
      </c>
      <c r="X189">
        <v>1</v>
      </c>
      <c r="Z189">
        <v>1</v>
      </c>
      <c r="BR189">
        <f t="shared" si="34"/>
        <v>4</v>
      </c>
      <c r="BS189" t="str">
        <f t="shared" si="41"/>
        <v>Préstamo</v>
      </c>
      <c r="BT189" t="s">
        <v>104</v>
      </c>
      <c r="BU189" t="s">
        <v>105</v>
      </c>
      <c r="BV189" t="s">
        <v>106</v>
      </c>
      <c r="BW189" s="8" t="s">
        <v>101</v>
      </c>
      <c r="BX189" s="9">
        <f t="shared" ca="1" si="42"/>
        <v>366312</v>
      </c>
      <c r="BY189" s="10" t="str">
        <f t="shared" ca="1" si="43"/>
        <v>250k-750k</v>
      </c>
      <c r="BZ189" s="7">
        <f t="shared" ca="1" si="44"/>
        <v>1135918</v>
      </c>
      <c r="CA189" s="7"/>
      <c r="CB189" s="7">
        <f t="shared" ca="1" si="45"/>
        <v>1135918</v>
      </c>
      <c r="CC189" s="7" t="s">
        <v>110</v>
      </c>
      <c r="CD189" s="7" t="s">
        <v>111</v>
      </c>
      <c r="CE189" s="7">
        <f t="shared" ca="1" si="46"/>
        <v>3</v>
      </c>
      <c r="CF189" s="7">
        <f t="shared" ca="1" si="47"/>
        <v>122104</v>
      </c>
      <c r="CG189" s="11">
        <f t="shared" ca="1" si="48"/>
        <v>0.32248102415843399</v>
      </c>
      <c r="CH189" s="7" t="str">
        <f t="shared" ca="1" si="49"/>
        <v>1x</v>
      </c>
      <c r="CI189" s="7" t="s">
        <v>112</v>
      </c>
    </row>
    <row r="190" spans="1:87" x14ac:dyDescent="0.75">
      <c r="A190" s="1">
        <v>11297</v>
      </c>
      <c r="B190" s="1" t="s">
        <v>99</v>
      </c>
      <c r="C190" s="13">
        <v>0.3</v>
      </c>
      <c r="D190" s="1" t="s">
        <v>100</v>
      </c>
      <c r="E190" s="1" t="s">
        <v>100</v>
      </c>
      <c r="F190" s="13">
        <v>0.15</v>
      </c>
      <c r="G190" s="13" t="str">
        <f t="shared" si="35"/>
        <v>No</v>
      </c>
      <c r="H190" s="1" t="s">
        <v>107</v>
      </c>
      <c r="I190" s="2" t="s">
        <v>102</v>
      </c>
      <c r="J190" s="3">
        <v>36892</v>
      </c>
      <c r="K190" s="1">
        <f t="shared" ca="1" si="36"/>
        <v>25</v>
      </c>
      <c r="L190" s="1" t="str">
        <f t="shared" ca="1" si="37"/>
        <v>&gt;20 años</v>
      </c>
      <c r="M190" s="3">
        <v>36892</v>
      </c>
      <c r="N190" s="1">
        <f t="shared" ca="1" si="50"/>
        <v>25</v>
      </c>
      <c r="O190" s="1" t="str">
        <f t="shared" ca="1" si="38"/>
        <v>&gt;20 años</v>
      </c>
      <c r="P190" s="3">
        <v>32874</v>
      </c>
      <c r="Q190" s="1">
        <f t="shared" ca="1" si="39"/>
        <v>36</v>
      </c>
      <c r="R190" s="1" t="str">
        <f t="shared" ca="1" si="40"/>
        <v>35-44</v>
      </c>
      <c r="S190" s="1" t="s">
        <v>126</v>
      </c>
      <c r="T190" s="1"/>
      <c r="U190" s="1">
        <v>1</v>
      </c>
      <c r="V190" s="1">
        <v>1</v>
      </c>
      <c r="W190" s="1">
        <v>1</v>
      </c>
      <c r="X190" s="1">
        <v>1</v>
      </c>
      <c r="Y190" s="1"/>
      <c r="Z190" s="1"/>
      <c r="AA190" s="1"/>
      <c r="AB190" s="1"/>
      <c r="AC190" s="1"/>
      <c r="AD190" s="1"/>
      <c r="AE190" s="1"/>
      <c r="AF190" s="1"/>
      <c r="AG190" s="1"/>
      <c r="AH190" s="1"/>
      <c r="AI190" s="1"/>
      <c r="AJ190" s="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f t="shared" si="34"/>
        <v>4</v>
      </c>
      <c r="BS190" s="1" t="str">
        <f t="shared" si="41"/>
        <v>Sin préstamo</v>
      </c>
      <c r="BT190" s="1" t="s">
        <v>104</v>
      </c>
      <c r="BU190" s="1" t="s">
        <v>109</v>
      </c>
      <c r="BV190" s="1" t="s">
        <v>106</v>
      </c>
      <c r="BW190" s="3" t="s">
        <v>101</v>
      </c>
      <c r="BX190" s="4" t="str">
        <f t="shared" ca="1" si="42"/>
        <v/>
      </c>
      <c r="BY190" s="5" t="str">
        <f t="shared" ca="1" si="43"/>
        <v/>
      </c>
      <c r="BZ190" s="2">
        <f t="shared" ca="1" si="44"/>
        <v>1810902</v>
      </c>
      <c r="CA190" s="2"/>
      <c r="CB190" s="2">
        <f t="shared" ca="1" si="45"/>
        <v>1810902</v>
      </c>
      <c r="CC190" s="2"/>
      <c r="CD190" s="2"/>
      <c r="CE190" s="2" t="str">
        <f t="shared" ca="1" si="46"/>
        <v/>
      </c>
      <c r="CF190" s="2" t="str">
        <f t="shared" ca="1" si="47"/>
        <v/>
      </c>
      <c r="CG190" s="6" t="str">
        <f t="shared" ca="1" si="48"/>
        <v/>
      </c>
      <c r="CH190" s="2" t="str">
        <f t="shared" ca="1" si="49"/>
        <v/>
      </c>
      <c r="CI190" s="2" t="s">
        <v>102</v>
      </c>
    </row>
    <row r="191" spans="1:87" x14ac:dyDescent="0.75">
      <c r="A191">
        <v>11298</v>
      </c>
      <c r="B191" t="s">
        <v>99</v>
      </c>
      <c r="C191" s="12">
        <v>0.4</v>
      </c>
      <c r="D191" t="s">
        <v>101</v>
      </c>
      <c r="E191" t="s">
        <v>100</v>
      </c>
      <c r="F191" s="12">
        <v>0.3</v>
      </c>
      <c r="G191" s="12" t="str">
        <f t="shared" si="35"/>
        <v>No</v>
      </c>
      <c r="H191" t="s">
        <v>102</v>
      </c>
      <c r="I191" s="7" t="s">
        <v>102</v>
      </c>
      <c r="J191" s="8">
        <v>36526</v>
      </c>
      <c r="K191">
        <f t="shared" ca="1" si="36"/>
        <v>26</v>
      </c>
      <c r="L191" t="str">
        <f t="shared" ca="1" si="37"/>
        <v>&gt;20 años</v>
      </c>
      <c r="M191" s="8">
        <v>36526</v>
      </c>
      <c r="N191">
        <f t="shared" ca="1" si="50"/>
        <v>26</v>
      </c>
      <c r="O191" t="str">
        <f t="shared" ca="1" si="38"/>
        <v>&gt;20 años</v>
      </c>
      <c r="P191" s="8">
        <v>31048</v>
      </c>
      <c r="Q191">
        <f t="shared" ca="1" si="39"/>
        <v>41</v>
      </c>
      <c r="R191" t="str">
        <f t="shared" ca="1" si="40"/>
        <v>35-44</v>
      </c>
      <c r="S191" t="s">
        <v>126</v>
      </c>
      <c r="T191">
        <v>1</v>
      </c>
      <c r="V191">
        <v>1</v>
      </c>
      <c r="X191">
        <v>1</v>
      </c>
      <c r="Z191">
        <v>1</v>
      </c>
      <c r="BR191">
        <f t="shared" si="34"/>
        <v>4</v>
      </c>
      <c r="BS191" t="str">
        <f t="shared" si="41"/>
        <v>Préstamo</v>
      </c>
      <c r="BT191" t="s">
        <v>104</v>
      </c>
      <c r="BU191" t="s">
        <v>105</v>
      </c>
      <c r="BV191" t="s">
        <v>106</v>
      </c>
      <c r="BW191" s="8" t="s">
        <v>101</v>
      </c>
      <c r="BX191" s="9">
        <f t="shared" ca="1" si="42"/>
        <v>2663553</v>
      </c>
      <c r="BY191" s="10" t="str">
        <f t="shared" ca="1" si="43"/>
        <v>750k-5 mil</v>
      </c>
      <c r="BZ191" s="7">
        <f t="shared" ca="1" si="44"/>
        <v>1205278</v>
      </c>
      <c r="CA191" s="7"/>
      <c r="CB191" s="7">
        <f t="shared" ca="1" si="45"/>
        <v>1205278</v>
      </c>
      <c r="CC191" s="7" t="s">
        <v>119</v>
      </c>
      <c r="CD191" s="7" t="s">
        <v>111</v>
      </c>
      <c r="CE191" s="7">
        <f t="shared" ca="1" si="46"/>
        <v>5</v>
      </c>
      <c r="CF191" s="7">
        <f t="shared" ca="1" si="47"/>
        <v>532710.6</v>
      </c>
      <c r="CG191" s="11">
        <f t="shared" ca="1" si="48"/>
        <v>2.2099075897842657</v>
      </c>
      <c r="CH191" s="7" t="str">
        <f t="shared" ca="1" si="49"/>
        <v>1-5x</v>
      </c>
      <c r="CI191" s="7" t="s">
        <v>112</v>
      </c>
    </row>
    <row r="192" spans="1:87" x14ac:dyDescent="0.75">
      <c r="A192" s="1">
        <v>11299</v>
      </c>
      <c r="B192" s="1" t="s">
        <v>129</v>
      </c>
      <c r="C192" s="13">
        <v>0.5</v>
      </c>
      <c r="D192" s="1" t="s">
        <v>100</v>
      </c>
      <c r="E192" s="1" t="s">
        <v>101</v>
      </c>
      <c r="F192" s="13"/>
      <c r="G192" s="13" t="str">
        <f t="shared" si="35"/>
        <v>Si</v>
      </c>
      <c r="H192" s="1" t="s">
        <v>102</v>
      </c>
      <c r="I192" s="2" t="s">
        <v>117</v>
      </c>
      <c r="J192" s="3">
        <v>36161</v>
      </c>
      <c r="K192" s="1">
        <f t="shared" ca="1" si="36"/>
        <v>27</v>
      </c>
      <c r="L192" s="1" t="str">
        <f t="shared" ca="1" si="37"/>
        <v>&gt;20 años</v>
      </c>
      <c r="M192" s="3">
        <v>36161</v>
      </c>
      <c r="N192" s="1">
        <f t="shared" ca="1" si="50"/>
        <v>27</v>
      </c>
      <c r="O192" s="1" t="str">
        <f t="shared" ca="1" si="38"/>
        <v>&gt;20 años</v>
      </c>
      <c r="P192" s="3">
        <v>29221</v>
      </c>
      <c r="Q192" s="1">
        <f t="shared" ca="1" si="39"/>
        <v>46</v>
      </c>
      <c r="R192" s="1" t="str">
        <f t="shared" ca="1" si="40"/>
        <v>45-54</v>
      </c>
      <c r="S192" s="1" t="s">
        <v>137</v>
      </c>
      <c r="T192" s="1"/>
      <c r="U192" s="1">
        <v>1</v>
      </c>
      <c r="V192" s="1"/>
      <c r="W192" s="1">
        <v>1</v>
      </c>
      <c r="X192" s="1"/>
      <c r="Y192" s="1">
        <v>1</v>
      </c>
      <c r="Z192" s="1"/>
      <c r="AA192" s="1"/>
      <c r="AB192" s="1"/>
      <c r="AC192" s="1"/>
      <c r="AD192" s="1"/>
      <c r="AE192" s="1"/>
      <c r="AF192" s="1"/>
      <c r="AG192" s="1"/>
      <c r="AH192" s="1"/>
      <c r="AI192" s="1"/>
      <c r="AJ192" s="1"/>
      <c r="AK192" s="1"/>
      <c r="AL192" s="1"/>
      <c r="AM192" s="1"/>
      <c r="AN192" s="1"/>
      <c r="AO192" s="1"/>
      <c r="AP192" s="1"/>
      <c r="AQ192" s="1"/>
      <c r="AR192" s="1"/>
      <c r="AS192" s="1"/>
      <c r="AT192" s="1"/>
      <c r="AU192" s="1"/>
      <c r="AV192" s="1"/>
      <c r="AW192" s="1"/>
      <c r="AX192" s="1"/>
      <c r="AY192" s="1"/>
      <c r="AZ192" s="1"/>
      <c r="BA192" s="1"/>
      <c r="BB192" s="1"/>
      <c r="BC192" s="1"/>
      <c r="BD192" s="1"/>
      <c r="BE192" s="1"/>
      <c r="BF192" s="1"/>
      <c r="BG192" s="1"/>
      <c r="BH192" s="1"/>
      <c r="BI192" s="1"/>
      <c r="BJ192" s="1"/>
      <c r="BK192" s="1"/>
      <c r="BL192" s="1"/>
      <c r="BM192" s="1"/>
      <c r="BN192" s="1"/>
      <c r="BO192" s="1"/>
      <c r="BP192" s="1"/>
      <c r="BQ192" s="1"/>
      <c r="BR192" s="1">
        <f t="shared" si="34"/>
        <v>3</v>
      </c>
      <c r="BS192" s="1" t="str">
        <f t="shared" si="41"/>
        <v>Sin préstamo</v>
      </c>
      <c r="BT192" s="1" t="s">
        <v>104</v>
      </c>
      <c r="BU192" s="1" t="s">
        <v>122</v>
      </c>
      <c r="BV192" s="1" t="s">
        <v>134</v>
      </c>
      <c r="BW192" s="3" t="s">
        <v>101</v>
      </c>
      <c r="BX192" s="4" t="str">
        <f t="shared" ca="1" si="42"/>
        <v/>
      </c>
      <c r="BY192" s="5" t="str">
        <f t="shared" ca="1" si="43"/>
        <v/>
      </c>
      <c r="BZ192" s="2">
        <f t="shared" ca="1" si="44"/>
        <v>731560</v>
      </c>
      <c r="CA192" s="2"/>
      <c r="CB192" s="2">
        <f t="shared" ca="1" si="45"/>
        <v>731560</v>
      </c>
      <c r="CC192" s="2"/>
      <c r="CD192" s="2"/>
      <c r="CE192" s="2" t="str">
        <f t="shared" ca="1" si="46"/>
        <v/>
      </c>
      <c r="CF192" s="2" t="str">
        <f t="shared" ca="1" si="47"/>
        <v/>
      </c>
      <c r="CG192" s="6" t="str">
        <f t="shared" ca="1" si="48"/>
        <v/>
      </c>
      <c r="CH192" s="2" t="str">
        <f t="shared" ca="1" si="49"/>
        <v/>
      </c>
      <c r="CI192" s="2" t="s">
        <v>102</v>
      </c>
    </row>
    <row r="193" spans="1:87" x14ac:dyDescent="0.75">
      <c r="A193">
        <v>11300</v>
      </c>
      <c r="B193" t="s">
        <v>99</v>
      </c>
      <c r="C193" s="12">
        <v>0.6</v>
      </c>
      <c r="D193" t="s">
        <v>101</v>
      </c>
      <c r="E193" t="s">
        <v>101</v>
      </c>
      <c r="G193" s="12" t="str">
        <f t="shared" si="35"/>
        <v>Si</v>
      </c>
      <c r="H193" t="s">
        <v>102</v>
      </c>
      <c r="I193" s="7" t="s">
        <v>102</v>
      </c>
      <c r="J193" s="8">
        <v>45658</v>
      </c>
      <c r="K193">
        <f t="shared" ca="1" si="36"/>
        <v>1</v>
      </c>
      <c r="L193" t="str">
        <f t="shared" ca="1" si="37"/>
        <v>1-3 años</v>
      </c>
      <c r="M193" s="8">
        <v>45658</v>
      </c>
      <c r="N193">
        <f t="shared" ca="1" si="50"/>
        <v>1</v>
      </c>
      <c r="O193" t="str">
        <f t="shared" ca="1" si="38"/>
        <v>1-3 años</v>
      </c>
      <c r="P193" s="8">
        <v>27395</v>
      </c>
      <c r="Q193">
        <f t="shared" ca="1" si="39"/>
        <v>51</v>
      </c>
      <c r="R193" t="str">
        <f t="shared" ca="1" si="40"/>
        <v>45-54</v>
      </c>
      <c r="S193" t="s">
        <v>126</v>
      </c>
      <c r="V193">
        <v>1</v>
      </c>
      <c r="X193">
        <v>1</v>
      </c>
      <c r="Z193">
        <v>1</v>
      </c>
      <c r="BR193">
        <f t="shared" si="34"/>
        <v>3</v>
      </c>
      <c r="BS193" t="str">
        <f t="shared" si="41"/>
        <v>Sin préstamo</v>
      </c>
      <c r="BT193" t="s">
        <v>104</v>
      </c>
      <c r="BU193" t="s">
        <v>105</v>
      </c>
      <c r="BV193" t="s">
        <v>134</v>
      </c>
      <c r="BW193" s="8" t="s">
        <v>101</v>
      </c>
      <c r="BX193" s="9" t="str">
        <f t="shared" ca="1" si="42"/>
        <v/>
      </c>
      <c r="BY193" s="10" t="str">
        <f t="shared" ca="1" si="43"/>
        <v/>
      </c>
      <c r="BZ193" s="7">
        <f t="shared" ca="1" si="44"/>
        <v>33716</v>
      </c>
      <c r="CA193" s="7"/>
      <c r="CB193" s="7">
        <f t="shared" ca="1" si="45"/>
        <v>33716</v>
      </c>
      <c r="CC193" s="7"/>
      <c r="CD193" s="7"/>
      <c r="CE193" s="7" t="str">
        <f t="shared" ca="1" si="46"/>
        <v/>
      </c>
      <c r="CF193" s="7" t="str">
        <f t="shared" ca="1" si="47"/>
        <v/>
      </c>
      <c r="CG193" s="11" t="str">
        <f t="shared" ca="1" si="48"/>
        <v/>
      </c>
      <c r="CH193" s="7" t="str">
        <f t="shared" ca="1" si="49"/>
        <v/>
      </c>
      <c r="CI193" s="7" t="s">
        <v>102</v>
      </c>
    </row>
    <row r="194" spans="1:87" x14ac:dyDescent="0.75">
      <c r="A194" s="1">
        <v>11301</v>
      </c>
      <c r="B194" s="1" t="s">
        <v>99</v>
      </c>
      <c r="C194" s="13">
        <v>0.7</v>
      </c>
      <c r="D194" s="1" t="s">
        <v>100</v>
      </c>
      <c r="E194" s="1" t="s">
        <v>100</v>
      </c>
      <c r="F194" s="13">
        <v>0.4</v>
      </c>
      <c r="G194" s="13" t="str">
        <f t="shared" si="35"/>
        <v>Si</v>
      </c>
      <c r="H194" s="1" t="s">
        <v>102</v>
      </c>
      <c r="I194" s="2" t="s">
        <v>124</v>
      </c>
      <c r="J194" s="3">
        <v>45658</v>
      </c>
      <c r="K194" s="1">
        <f t="shared" ca="1" si="36"/>
        <v>1</v>
      </c>
      <c r="L194" s="1" t="str">
        <f t="shared" ca="1" si="37"/>
        <v>1-3 años</v>
      </c>
      <c r="M194" s="3">
        <v>45658</v>
      </c>
      <c r="N194" s="1">
        <f t="shared" ca="1" si="50"/>
        <v>1</v>
      </c>
      <c r="O194" s="1" t="str">
        <f t="shared" ca="1" si="38"/>
        <v>1-3 años</v>
      </c>
      <c r="P194" s="3">
        <v>25569</v>
      </c>
      <c r="Q194" s="1">
        <f t="shared" ca="1" si="39"/>
        <v>56</v>
      </c>
      <c r="R194" s="1" t="str">
        <f t="shared" ca="1" si="40"/>
        <v>55-64</v>
      </c>
      <c r="S194" s="1" t="s">
        <v>133</v>
      </c>
      <c r="T194" s="1"/>
      <c r="U194" s="1">
        <v>1</v>
      </c>
      <c r="V194" s="1">
        <v>1</v>
      </c>
      <c r="W194" s="1">
        <v>1</v>
      </c>
      <c r="X194" s="1">
        <v>1</v>
      </c>
      <c r="Y194" s="1">
        <v>1</v>
      </c>
      <c r="Z194" s="1">
        <v>1</v>
      </c>
      <c r="AA194" s="1"/>
      <c r="AB194" s="1"/>
      <c r="AC194" s="1"/>
      <c r="AD194" s="1"/>
      <c r="AE194" s="1"/>
      <c r="AF194" s="1"/>
      <c r="AG194" s="1"/>
      <c r="AH194" s="1"/>
      <c r="AI194" s="1"/>
      <c r="AJ194" s="1"/>
      <c r="AK194" s="1"/>
      <c r="AL194" s="1"/>
      <c r="AM194" s="1"/>
      <c r="AN194" s="1"/>
      <c r="AO194" s="1"/>
      <c r="AP194" s="1"/>
      <c r="AQ194" s="1"/>
      <c r="AR194" s="1"/>
      <c r="AS194" s="1"/>
      <c r="AT194" s="1"/>
      <c r="AU194" s="1"/>
      <c r="AV194" s="1"/>
      <c r="AW194" s="1"/>
      <c r="AX194" s="1"/>
      <c r="AY194" s="1"/>
      <c r="AZ194" s="1"/>
      <c r="BA194" s="1"/>
      <c r="BB194" s="1"/>
      <c r="BC194" s="1"/>
      <c r="BD194" s="1"/>
      <c r="BE194" s="1"/>
      <c r="BF194" s="1"/>
      <c r="BG194" s="1"/>
      <c r="BH194" s="1"/>
      <c r="BI194" s="1"/>
      <c r="BJ194" s="1"/>
      <c r="BK194" s="1"/>
      <c r="BL194" s="1"/>
      <c r="BM194" s="1"/>
      <c r="BN194" s="1"/>
      <c r="BO194" s="1"/>
      <c r="BP194" s="1"/>
      <c r="BQ194" s="1"/>
      <c r="BR194" s="1">
        <f t="shared" si="34"/>
        <v>6</v>
      </c>
      <c r="BS194" s="1" t="str">
        <f t="shared" si="41"/>
        <v>Sin préstamo</v>
      </c>
      <c r="BT194" s="1" t="s">
        <v>104</v>
      </c>
      <c r="BU194" s="1" t="s">
        <v>122</v>
      </c>
      <c r="BV194" s="1" t="s">
        <v>123</v>
      </c>
      <c r="BW194" s="3" t="s">
        <v>101</v>
      </c>
      <c r="BX194" s="4" t="str">
        <f t="shared" ca="1" si="42"/>
        <v/>
      </c>
      <c r="BY194" s="5" t="str">
        <f t="shared" ca="1" si="43"/>
        <v/>
      </c>
      <c r="BZ194" s="2">
        <f t="shared" ca="1" si="44"/>
        <v>1040969</v>
      </c>
      <c r="CA194" s="2"/>
      <c r="CB194" s="2">
        <f t="shared" ca="1" si="45"/>
        <v>1040969</v>
      </c>
      <c r="CC194" s="2"/>
      <c r="CD194" s="2"/>
      <c r="CE194" s="2" t="str">
        <f t="shared" ca="1" si="46"/>
        <v/>
      </c>
      <c r="CF194" s="2" t="str">
        <f t="shared" ca="1" si="47"/>
        <v/>
      </c>
      <c r="CG194" s="6" t="str">
        <f t="shared" ca="1" si="48"/>
        <v/>
      </c>
      <c r="CH194" s="2" t="str">
        <f t="shared" ca="1" si="49"/>
        <v/>
      </c>
      <c r="CI194" s="2" t="s">
        <v>102</v>
      </c>
    </row>
    <row r="195" spans="1:87" x14ac:dyDescent="0.75">
      <c r="A195">
        <v>11302</v>
      </c>
      <c r="B195" t="s">
        <v>127</v>
      </c>
      <c r="C195" s="12">
        <v>0.8</v>
      </c>
      <c r="D195" t="s">
        <v>101</v>
      </c>
      <c r="E195" t="s">
        <v>100</v>
      </c>
      <c r="F195" s="12">
        <v>0.75</v>
      </c>
      <c r="G195" s="12" t="str">
        <f t="shared" si="35"/>
        <v>Si</v>
      </c>
      <c r="H195" t="s">
        <v>102</v>
      </c>
      <c r="I195" s="7" t="s">
        <v>117</v>
      </c>
      <c r="J195" s="8">
        <v>45473</v>
      </c>
      <c r="K195">
        <f t="shared" ca="1" si="36"/>
        <v>2</v>
      </c>
      <c r="L195" t="str">
        <f t="shared" ca="1" si="37"/>
        <v>1-3 años</v>
      </c>
      <c r="M195" s="8">
        <v>45473</v>
      </c>
      <c r="N195">
        <f t="shared" ca="1" si="50"/>
        <v>2</v>
      </c>
      <c r="O195" t="str">
        <f t="shared" ca="1" si="38"/>
        <v>1-3 años</v>
      </c>
      <c r="P195" s="8">
        <v>23743</v>
      </c>
      <c r="Q195">
        <f t="shared" ca="1" si="39"/>
        <v>61</v>
      </c>
      <c r="R195" t="str">
        <f t="shared" ca="1" si="40"/>
        <v>55-64</v>
      </c>
      <c r="S195" t="s">
        <v>133</v>
      </c>
      <c r="T195">
        <v>1</v>
      </c>
      <c r="V195">
        <v>1</v>
      </c>
      <c r="X195">
        <v>1</v>
      </c>
      <c r="Z195">
        <v>1</v>
      </c>
      <c r="BR195">
        <f t="shared" si="34"/>
        <v>4</v>
      </c>
      <c r="BS195" t="str">
        <f t="shared" si="41"/>
        <v>Préstamo</v>
      </c>
      <c r="BT195" t="s">
        <v>104</v>
      </c>
      <c r="BU195" t="s">
        <v>122</v>
      </c>
      <c r="BV195" t="s">
        <v>123</v>
      </c>
      <c r="BW195" s="8" t="s">
        <v>101</v>
      </c>
      <c r="BX195" s="9">
        <f t="shared" ca="1" si="42"/>
        <v>3498676</v>
      </c>
      <c r="BY195" s="10" t="str">
        <f t="shared" ca="1" si="43"/>
        <v>750k-5 mil</v>
      </c>
      <c r="BZ195" s="7">
        <f t="shared" ca="1" si="44"/>
        <v>1307059</v>
      </c>
      <c r="CA195" s="7"/>
      <c r="CB195" s="7">
        <f t="shared" ca="1" si="45"/>
        <v>1307059</v>
      </c>
      <c r="CC195" s="7" t="s">
        <v>119</v>
      </c>
      <c r="CD195" s="7" t="s">
        <v>111</v>
      </c>
      <c r="CE195" s="7">
        <f t="shared" ca="1" si="46"/>
        <v>4</v>
      </c>
      <c r="CF195" s="7">
        <f t="shared" ca="1" si="47"/>
        <v>874669</v>
      </c>
      <c r="CG195" s="11">
        <f t="shared" ca="1" si="48"/>
        <v>2.6767544540835568</v>
      </c>
      <c r="CH195" s="7" t="str">
        <f t="shared" ca="1" si="49"/>
        <v>1-5x</v>
      </c>
      <c r="CI195" s="7" t="s">
        <v>112</v>
      </c>
    </row>
    <row r="196" spans="1:87" x14ac:dyDescent="0.75">
      <c r="A196" s="1">
        <v>11303</v>
      </c>
      <c r="B196" s="1" t="s">
        <v>99</v>
      </c>
      <c r="C196" s="13">
        <v>0.75</v>
      </c>
      <c r="D196" s="1" t="s">
        <v>100</v>
      </c>
      <c r="E196" s="1" t="s">
        <v>101</v>
      </c>
      <c r="F196" s="13"/>
      <c r="G196" s="13" t="str">
        <f t="shared" si="35"/>
        <v>Si</v>
      </c>
      <c r="H196" s="1" t="s">
        <v>102</v>
      </c>
      <c r="I196" s="2" t="s">
        <v>102</v>
      </c>
      <c r="J196" s="3">
        <v>45292</v>
      </c>
      <c r="K196" s="1">
        <f t="shared" ca="1" si="36"/>
        <v>2</v>
      </c>
      <c r="L196" s="1" t="str">
        <f t="shared" ca="1" si="37"/>
        <v>1-3 años</v>
      </c>
      <c r="M196" s="3">
        <v>45292</v>
      </c>
      <c r="N196" s="1">
        <f t="shared" ca="1" si="50"/>
        <v>2</v>
      </c>
      <c r="O196" s="1" t="str">
        <f t="shared" ca="1" si="38"/>
        <v>1-3 años</v>
      </c>
      <c r="P196" s="3">
        <v>36526</v>
      </c>
      <c r="Q196" s="1">
        <f t="shared" ca="1" si="39"/>
        <v>26</v>
      </c>
      <c r="R196" s="1" t="str">
        <f t="shared" ca="1" si="40"/>
        <v>25-34</v>
      </c>
      <c r="S196" s="1" t="s">
        <v>114</v>
      </c>
      <c r="T196" s="1"/>
      <c r="U196" s="1">
        <v>1</v>
      </c>
      <c r="V196" s="1">
        <v>1</v>
      </c>
      <c r="W196" s="1">
        <v>1</v>
      </c>
      <c r="X196" s="1">
        <v>1</v>
      </c>
      <c r="Y196" s="1"/>
      <c r="Z196" s="1"/>
      <c r="AA196" s="1"/>
      <c r="AB196" s="1"/>
      <c r="AC196" s="1"/>
      <c r="AD196" s="1"/>
      <c r="AE196" s="1"/>
      <c r="AF196" s="1"/>
      <c r="AG196" s="1"/>
      <c r="AH196" s="1"/>
      <c r="AI196" s="1"/>
      <c r="AJ196" s="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f t="shared" ref="BR196:BR259" si="51">SUM(T196:BQ196)</f>
        <v>4</v>
      </c>
      <c r="BS196" s="1" t="str">
        <f t="shared" si="41"/>
        <v>Sin préstamo</v>
      </c>
      <c r="BT196" s="1" t="s">
        <v>104</v>
      </c>
      <c r="BU196" s="1" t="s">
        <v>105</v>
      </c>
      <c r="BV196" s="1" t="s">
        <v>106</v>
      </c>
      <c r="BW196" s="3" t="s">
        <v>101</v>
      </c>
      <c r="BX196" s="4" t="str">
        <f t="shared" ca="1" si="42"/>
        <v/>
      </c>
      <c r="BY196" s="5" t="str">
        <f t="shared" ca="1" si="43"/>
        <v/>
      </c>
      <c r="BZ196" s="2">
        <f t="shared" ca="1" si="44"/>
        <v>350718</v>
      </c>
      <c r="CA196" s="2"/>
      <c r="CB196" s="2">
        <f t="shared" ca="1" si="45"/>
        <v>350718</v>
      </c>
      <c r="CC196" s="2"/>
      <c r="CD196" s="2"/>
      <c r="CE196" s="2" t="str">
        <f t="shared" ca="1" si="46"/>
        <v/>
      </c>
      <c r="CF196" s="2" t="str">
        <f t="shared" ca="1" si="47"/>
        <v/>
      </c>
      <c r="CG196" s="6" t="str">
        <f t="shared" ca="1" si="48"/>
        <v/>
      </c>
      <c r="CH196" s="2" t="str">
        <f t="shared" ca="1" si="49"/>
        <v/>
      </c>
      <c r="CI196" s="2" t="s">
        <v>102</v>
      </c>
    </row>
    <row r="197" spans="1:87" x14ac:dyDescent="0.75">
      <c r="A197">
        <v>11304</v>
      </c>
      <c r="B197" t="s">
        <v>99</v>
      </c>
      <c r="C197" s="12">
        <v>1</v>
      </c>
      <c r="D197" t="s">
        <v>101</v>
      </c>
      <c r="E197" t="s">
        <v>101</v>
      </c>
      <c r="G197" s="12" t="str">
        <f t="shared" ref="G197:G260" si="52">IF(OR(C197&gt;=51%, AND(C197&gt;=20%, D197="Si", E197="No"), AND(C197&gt;=20%, D197="Si", E197="Si", F197&gt;=30%)), "Si", "No")</f>
        <v>Si</v>
      </c>
      <c r="H197" t="s">
        <v>102</v>
      </c>
      <c r="I197" s="7" t="s">
        <v>102</v>
      </c>
      <c r="J197" s="8">
        <v>45107</v>
      </c>
      <c r="K197">
        <f t="shared" ref="K197:K260" ca="1" si="53">IF(J197=0,"",ROUNDDOWN(((TODAY()-J197)/365),0))</f>
        <v>3</v>
      </c>
      <c r="L197" t="str">
        <f t="shared" ref="L197:L260" ca="1" si="54">IF(ISBLANK(J197),"",IF(DATEDIF(J197,TODAY(),"Y")&lt;1,"&lt;12 meses",
IF(DATEDIF(J197,TODAY(),"Y")&lt;3,"1-3 años",IF(DATEDIF(J197,TODAY(),"Y")&lt;5,"3-5 años",IF(DATEDIF(J197,TODAY(),"Y")&lt;10,"5-10 años",IF(DATEDIF(J197,TODAY(),"Y")&lt;20,"10-20 años","&gt;20 años"))))))</f>
        <v>3-5 años</v>
      </c>
      <c r="M197" s="8">
        <v>45107</v>
      </c>
      <c r="N197">
        <f t="shared" ca="1" si="50"/>
        <v>3</v>
      </c>
      <c r="O197" t="str">
        <f t="shared" ref="O197:O260" ca="1" si="55">IF(ISBLANK(M197),"",IF(DATEDIF(M197,TODAY(),"Y")&lt;1,"&lt;12 12 meses",
IF(DATEDIF(M197,TODAY(),"Y")&lt;3,"1-3 años",IF(DATEDIF(M197,TODAY(),"Y")&lt;5,"3-5 años",IF(DATEDIF(M197,TODAY(),"Y")&lt;10,"5-10 años",IF(DATEDIF(M197,TODAY(),"Y")&lt;20,"10-20 años","&gt;20 años"))))))</f>
        <v>3-5 años</v>
      </c>
      <c r="P197" s="8">
        <v>34700</v>
      </c>
      <c r="Q197">
        <f t="shared" ref="Q197:Q260" ca="1" si="56">ROUNDDOWN(((TODAY()-P197)/365),0)</f>
        <v>31</v>
      </c>
      <c r="R197" t="str">
        <f t="shared" ref="R197:R260" ca="1" si="57">IF(Q197="","",IF(Q197&lt;18,"&lt;18",IF(Q197&lt;=24,"18-24",IF(Q197&lt;=34,"25-34",IF(Q197&lt;=44,"35-44",IF(Q197&lt;=54,"45-54",IF(Q197&lt;=64,"55-64","64+")))))))</f>
        <v>25-34</v>
      </c>
      <c r="S197" t="s">
        <v>103</v>
      </c>
      <c r="V197">
        <v>1</v>
      </c>
      <c r="X197">
        <v>1</v>
      </c>
      <c r="Z197">
        <v>1</v>
      </c>
      <c r="BR197">
        <f t="shared" si="51"/>
        <v>3</v>
      </c>
      <c r="BS197" t="str">
        <f t="shared" ref="BS197:BS260" si="58">IF(T197=1,"Préstamo","Sin préstamo")</f>
        <v>Sin préstamo</v>
      </c>
      <c r="BT197" t="s">
        <v>104</v>
      </c>
      <c r="BU197" t="s">
        <v>105</v>
      </c>
      <c r="BV197" t="s">
        <v>106</v>
      </c>
      <c r="BW197" s="8" t="s">
        <v>101</v>
      </c>
      <c r="BX197" s="9" t="str">
        <f t="shared" ref="BX197:BX260" ca="1" si="59">IF(T197=1,RANDBETWEEN(0,5000000),"")</f>
        <v/>
      </c>
      <c r="BY197" s="10" t="str">
        <f t="shared" ref="BY197:BY260" ca="1" si="60">IF(OR(BX197="",ISBLANK(BX197)),"",IF(BX197&gt;5000000,"&gt;5 mil",
IF(BX197&lt;=50000,"&lt;=50k",
IF(AND(BX197&gt;50000,BX197&lt;=100000),"50k-100k",
IF(AND(BX197&gt;100000,BX197&lt;=250000),"100k-250k",
IF(AND(BX197&gt;250000,BX197&lt;=750000),"250k-750k",
IF(AND(BX197&gt;750000,BX197&lt;=5000000),"750k-5 mil","Desconocido")))))))</f>
        <v/>
      </c>
      <c r="BZ197" s="7">
        <f t="shared" ref="BZ197:BZ260" ca="1" si="61">RANDBETWEEN(0,2000000)</f>
        <v>966081</v>
      </c>
      <c r="CA197" s="7"/>
      <c r="CB197" s="7">
        <f t="shared" ref="CB197:CB260" ca="1" si="62">BZ197+CA197</f>
        <v>966081</v>
      </c>
      <c r="CC197" s="7"/>
      <c r="CD197" s="7"/>
      <c r="CE197" s="7" t="str">
        <f t="shared" ref="CE197:CE260" ca="1" si="63">IF(T197=1,RANDBETWEEN(1,10),"")</f>
        <v/>
      </c>
      <c r="CF197" s="7" t="str">
        <f t="shared" ref="CF197:CF260" ca="1" si="64">IF(OR(BX197="", ISBLANK(BX197)), "", BX197/CE197)</f>
        <v/>
      </c>
      <c r="CG197" s="11" t="str">
        <f t="shared" ref="CG197:CG260" ca="1" si="65">IF(OR(ISBLANK(BX197), BX197=""), "",
   IF(OR(ISBLANK(CB197), CB197=0), "no deposits", BX197/CB197))</f>
        <v/>
      </c>
      <c r="CH197" s="7" t="str">
        <f t="shared" ref="CH197:CH260" ca="1" si="66">IF(CG197="","",IF(ISERROR(CG197),"no deposits",IF(CG197&lt;100%,"1x",IF(CG197&lt;500%,"1-5x",IF(CG197&lt;1000%,"5-10x",IF(CG197&lt;2000%,"10-20x",IF(CG197&lt;5000%,"20-50x",IF(CG197&lt;10000%,"50-100x",IF(CG197&lt;50000%,"100-500x","&gt;500x")))))))))</f>
        <v/>
      </c>
      <c r="CI197" s="7" t="s">
        <v>102</v>
      </c>
    </row>
    <row r="198" spans="1:87" x14ac:dyDescent="0.75">
      <c r="A198" s="1">
        <v>11305</v>
      </c>
      <c r="B198" s="1" t="s">
        <v>99</v>
      </c>
      <c r="C198" s="13">
        <v>0</v>
      </c>
      <c r="D198" s="1" t="s">
        <v>100</v>
      </c>
      <c r="E198" s="1" t="s">
        <v>100</v>
      </c>
      <c r="F198" s="13">
        <v>0.15</v>
      </c>
      <c r="G198" s="13" t="str">
        <f t="shared" si="52"/>
        <v>No</v>
      </c>
      <c r="H198" s="1" t="s">
        <v>102</v>
      </c>
      <c r="I198" s="2" t="s">
        <v>102</v>
      </c>
      <c r="J198" s="3">
        <v>44927</v>
      </c>
      <c r="K198" s="1">
        <f t="shared" ca="1" si="53"/>
        <v>3</v>
      </c>
      <c r="L198" s="1" t="str">
        <f t="shared" ca="1" si="54"/>
        <v>3-5 años</v>
      </c>
      <c r="M198" s="3">
        <v>44927</v>
      </c>
      <c r="N198" s="1">
        <f t="shared" ref="N198:N261" ca="1" si="67">IF(M198=0,"",ROUNDDOWN(((TODAY()-M198)/365),0))</f>
        <v>3</v>
      </c>
      <c r="O198" s="1" t="str">
        <f t="shared" ca="1" si="55"/>
        <v>3-5 años</v>
      </c>
      <c r="P198" s="3">
        <v>32874</v>
      </c>
      <c r="Q198" s="1">
        <f t="shared" ca="1" si="56"/>
        <v>36</v>
      </c>
      <c r="R198" s="1" t="str">
        <f t="shared" ca="1" si="57"/>
        <v>35-44</v>
      </c>
      <c r="S198" s="1" t="s">
        <v>153</v>
      </c>
      <c r="T198" s="1"/>
      <c r="U198" s="1">
        <v>1</v>
      </c>
      <c r="V198" s="1"/>
      <c r="W198" s="1">
        <v>1</v>
      </c>
      <c r="X198" s="1"/>
      <c r="Y198" s="1">
        <v>1</v>
      </c>
      <c r="Z198" s="1"/>
      <c r="AA198" s="1"/>
      <c r="AB198" s="1"/>
      <c r="AC198" s="1"/>
      <c r="AD198" s="1"/>
      <c r="AE198" s="1"/>
      <c r="AF198" s="1"/>
      <c r="AG198" s="1"/>
      <c r="AH198" s="1"/>
      <c r="AI198" s="1"/>
      <c r="AJ198" s="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f t="shared" si="51"/>
        <v>3</v>
      </c>
      <c r="BS198" s="1" t="str">
        <f t="shared" si="58"/>
        <v>Sin préstamo</v>
      </c>
      <c r="BT198" s="1" t="s">
        <v>104</v>
      </c>
      <c r="BU198" s="1" t="s">
        <v>122</v>
      </c>
      <c r="BV198" s="1" t="s">
        <v>123</v>
      </c>
      <c r="BW198" s="3" t="s">
        <v>101</v>
      </c>
      <c r="BX198" s="4" t="str">
        <f t="shared" ca="1" si="59"/>
        <v/>
      </c>
      <c r="BY198" s="5" t="str">
        <f t="shared" ca="1" si="60"/>
        <v/>
      </c>
      <c r="BZ198" s="2">
        <f t="shared" ca="1" si="61"/>
        <v>1920806</v>
      </c>
      <c r="CA198" s="2"/>
      <c r="CB198" s="2">
        <f t="shared" ca="1" si="62"/>
        <v>1920806</v>
      </c>
      <c r="CC198" s="2"/>
      <c r="CD198" s="2"/>
      <c r="CE198" s="2" t="str">
        <f t="shared" ca="1" si="63"/>
        <v/>
      </c>
      <c r="CF198" s="2" t="str">
        <f t="shared" ca="1" si="64"/>
        <v/>
      </c>
      <c r="CG198" s="6" t="str">
        <f t="shared" ca="1" si="65"/>
        <v/>
      </c>
      <c r="CH198" s="2" t="str">
        <f t="shared" ca="1" si="66"/>
        <v/>
      </c>
      <c r="CI198" s="2" t="s">
        <v>102</v>
      </c>
    </row>
    <row r="199" spans="1:87" x14ac:dyDescent="0.75">
      <c r="A199">
        <v>11306</v>
      </c>
      <c r="B199" t="s">
        <v>99</v>
      </c>
      <c r="C199" s="12">
        <v>0.4</v>
      </c>
      <c r="D199" t="s">
        <v>101</v>
      </c>
      <c r="E199" t="s">
        <v>100</v>
      </c>
      <c r="F199" s="12">
        <v>0.5</v>
      </c>
      <c r="G199" s="12" t="str">
        <f t="shared" si="52"/>
        <v>No</v>
      </c>
      <c r="H199" t="s">
        <v>107</v>
      </c>
      <c r="I199" s="7" t="s">
        <v>124</v>
      </c>
      <c r="J199" s="8">
        <v>44742</v>
      </c>
      <c r="K199">
        <f t="shared" ca="1" si="53"/>
        <v>4</v>
      </c>
      <c r="L199" t="str">
        <f t="shared" ca="1" si="54"/>
        <v>3-5 años</v>
      </c>
      <c r="M199" s="8">
        <v>44742</v>
      </c>
      <c r="N199">
        <f t="shared" ca="1" si="67"/>
        <v>4</v>
      </c>
      <c r="O199" t="str">
        <f t="shared" ca="1" si="55"/>
        <v>3-5 años</v>
      </c>
      <c r="P199" s="8">
        <v>31048</v>
      </c>
      <c r="Q199">
        <f t="shared" ca="1" si="56"/>
        <v>41</v>
      </c>
      <c r="R199" t="str">
        <f t="shared" ca="1" si="57"/>
        <v>35-44</v>
      </c>
      <c r="S199" t="s">
        <v>133</v>
      </c>
      <c r="T199">
        <v>1</v>
      </c>
      <c r="V199">
        <v>1</v>
      </c>
      <c r="X199">
        <v>1</v>
      </c>
      <c r="Z199">
        <v>1</v>
      </c>
      <c r="BR199">
        <f t="shared" si="51"/>
        <v>4</v>
      </c>
      <c r="BS199" t="str">
        <f t="shared" si="58"/>
        <v>Préstamo</v>
      </c>
      <c r="BT199" t="s">
        <v>104</v>
      </c>
      <c r="BU199" t="s">
        <v>105</v>
      </c>
      <c r="BV199" t="s">
        <v>106</v>
      </c>
      <c r="BW199" s="8" t="s">
        <v>101</v>
      </c>
      <c r="BX199" s="9">
        <f t="shared" ca="1" si="59"/>
        <v>2418581</v>
      </c>
      <c r="BY199" s="10" t="str">
        <f t="shared" ca="1" si="60"/>
        <v>750k-5 mil</v>
      </c>
      <c r="BZ199" s="7">
        <f t="shared" ca="1" si="61"/>
        <v>335239</v>
      </c>
      <c r="CA199" s="7"/>
      <c r="CB199" s="7">
        <f t="shared" ca="1" si="62"/>
        <v>335239</v>
      </c>
      <c r="CC199" s="7" t="s">
        <v>119</v>
      </c>
      <c r="CD199" s="7" t="s">
        <v>111</v>
      </c>
      <c r="CE199" s="7">
        <f t="shared" ca="1" si="63"/>
        <v>7</v>
      </c>
      <c r="CF199" s="7">
        <f t="shared" ca="1" si="64"/>
        <v>345511.57142857142</v>
      </c>
      <c r="CG199" s="11">
        <f t="shared" ca="1" si="65"/>
        <v>7.2144977165544582</v>
      </c>
      <c r="CH199" s="7" t="str">
        <f t="shared" ca="1" si="66"/>
        <v>5-10x</v>
      </c>
      <c r="CI199" s="7" t="s">
        <v>112</v>
      </c>
    </row>
    <row r="200" spans="1:87" x14ac:dyDescent="0.75">
      <c r="A200" s="1">
        <v>11307</v>
      </c>
      <c r="B200" s="1" t="s">
        <v>154</v>
      </c>
      <c r="C200" s="13">
        <v>0.15</v>
      </c>
      <c r="D200" s="1" t="s">
        <v>100</v>
      </c>
      <c r="E200" s="1" t="s">
        <v>101</v>
      </c>
      <c r="F200" s="13"/>
      <c r="G200" s="13" t="str">
        <f t="shared" si="52"/>
        <v>No</v>
      </c>
      <c r="H200" s="1" t="s">
        <v>150</v>
      </c>
      <c r="I200" s="2" t="s">
        <v>108</v>
      </c>
      <c r="J200" s="3">
        <v>44562</v>
      </c>
      <c r="K200" s="1">
        <f t="shared" ca="1" si="53"/>
        <v>4</v>
      </c>
      <c r="L200" s="1" t="str">
        <f t="shared" ca="1" si="54"/>
        <v>3-5 años</v>
      </c>
      <c r="M200" s="3">
        <v>44562</v>
      </c>
      <c r="N200" s="1">
        <f t="shared" ca="1" si="67"/>
        <v>4</v>
      </c>
      <c r="O200" s="1" t="str">
        <f t="shared" ca="1" si="55"/>
        <v>3-5 años</v>
      </c>
      <c r="P200" s="3">
        <v>29221</v>
      </c>
      <c r="Q200" s="1">
        <f t="shared" ca="1" si="56"/>
        <v>46</v>
      </c>
      <c r="R200" s="1" t="str">
        <f t="shared" ca="1" si="57"/>
        <v>45-54</v>
      </c>
      <c r="S200" s="1" t="s">
        <v>126</v>
      </c>
      <c r="T200" s="1">
        <v>1</v>
      </c>
      <c r="U200" s="1">
        <v>1</v>
      </c>
      <c r="V200" s="1">
        <v>1</v>
      </c>
      <c r="W200" s="1">
        <v>1</v>
      </c>
      <c r="X200" s="1">
        <v>1</v>
      </c>
      <c r="Y200" s="1">
        <v>1</v>
      </c>
      <c r="Z200" s="1">
        <v>1</v>
      </c>
      <c r="AA200" s="1"/>
      <c r="AB200" s="1"/>
      <c r="AC200" s="1"/>
      <c r="AD200" s="1"/>
      <c r="AE200" s="1"/>
      <c r="AF200" s="1"/>
      <c r="AG200" s="1"/>
      <c r="AH200" s="1"/>
      <c r="AI200" s="1"/>
      <c r="AJ200" s="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f t="shared" si="51"/>
        <v>7</v>
      </c>
      <c r="BS200" s="1" t="str">
        <f t="shared" si="58"/>
        <v>Préstamo</v>
      </c>
      <c r="BT200" s="1" t="s">
        <v>104</v>
      </c>
      <c r="BU200" s="1" t="s">
        <v>109</v>
      </c>
      <c r="BV200" s="1" t="s">
        <v>135</v>
      </c>
      <c r="BW200" s="3" t="s">
        <v>101</v>
      </c>
      <c r="BX200" s="4">
        <f t="shared" ca="1" si="59"/>
        <v>3109493</v>
      </c>
      <c r="BY200" s="5" t="str">
        <f t="shared" ca="1" si="60"/>
        <v>750k-5 mil</v>
      </c>
      <c r="BZ200" s="2">
        <f t="shared" ca="1" si="61"/>
        <v>620710</v>
      </c>
      <c r="CA200" s="2"/>
      <c r="CB200" s="2">
        <f t="shared" ca="1" si="62"/>
        <v>620710</v>
      </c>
      <c r="CC200" s="2" t="s">
        <v>110</v>
      </c>
      <c r="CD200" s="2" t="s">
        <v>125</v>
      </c>
      <c r="CE200" s="2">
        <f t="shared" ca="1" si="63"/>
        <v>1</v>
      </c>
      <c r="CF200" s="2">
        <f t="shared" ca="1" si="64"/>
        <v>3109493</v>
      </c>
      <c r="CG200" s="6">
        <f t="shared" ca="1" si="65"/>
        <v>5.0095745195018608</v>
      </c>
      <c r="CH200" s="2" t="str">
        <f t="shared" ca="1" si="66"/>
        <v>5-10x</v>
      </c>
      <c r="CI200" s="2" t="s">
        <v>155</v>
      </c>
    </row>
    <row r="201" spans="1:87" x14ac:dyDescent="0.75">
      <c r="A201">
        <v>11308</v>
      </c>
      <c r="B201" t="s">
        <v>99</v>
      </c>
      <c r="C201" s="12">
        <v>0.2</v>
      </c>
      <c r="D201" t="s">
        <v>101</v>
      </c>
      <c r="E201" t="s">
        <v>101</v>
      </c>
      <c r="G201" s="12" t="str">
        <f t="shared" si="52"/>
        <v>No</v>
      </c>
      <c r="H201" t="s">
        <v>102</v>
      </c>
      <c r="I201" s="7" t="s">
        <v>102</v>
      </c>
      <c r="J201" s="8">
        <v>44377</v>
      </c>
      <c r="K201">
        <f t="shared" ca="1" si="53"/>
        <v>5</v>
      </c>
      <c r="L201" t="str">
        <f t="shared" ca="1" si="54"/>
        <v>5-10 años</v>
      </c>
      <c r="M201" s="8">
        <v>44377</v>
      </c>
      <c r="N201">
        <f t="shared" ca="1" si="67"/>
        <v>5</v>
      </c>
      <c r="O201" t="str">
        <f t="shared" ca="1" si="55"/>
        <v>5-10 años</v>
      </c>
      <c r="P201" s="8">
        <v>27395</v>
      </c>
      <c r="Q201">
        <f t="shared" ca="1" si="56"/>
        <v>51</v>
      </c>
      <c r="R201" t="str">
        <f t="shared" ca="1" si="57"/>
        <v>45-54</v>
      </c>
      <c r="S201" t="s">
        <v>156</v>
      </c>
      <c r="V201">
        <v>1</v>
      </c>
      <c r="X201">
        <v>1</v>
      </c>
      <c r="Z201">
        <v>1</v>
      </c>
      <c r="BR201">
        <f t="shared" si="51"/>
        <v>3</v>
      </c>
      <c r="BS201" t="str">
        <f t="shared" si="58"/>
        <v>Sin préstamo</v>
      </c>
      <c r="BT201" t="s">
        <v>104</v>
      </c>
      <c r="BU201" t="s">
        <v>105</v>
      </c>
      <c r="BV201" t="s">
        <v>134</v>
      </c>
      <c r="BW201" s="8" t="s">
        <v>101</v>
      </c>
      <c r="BX201" s="9" t="str">
        <f t="shared" ca="1" si="59"/>
        <v/>
      </c>
      <c r="BY201" s="10" t="str">
        <f t="shared" ca="1" si="60"/>
        <v/>
      </c>
      <c r="BZ201" s="7">
        <f t="shared" ca="1" si="61"/>
        <v>47904</v>
      </c>
      <c r="CA201" s="7"/>
      <c r="CB201" s="7">
        <f t="shared" ca="1" si="62"/>
        <v>47904</v>
      </c>
      <c r="CC201" s="7"/>
      <c r="CD201" s="7"/>
      <c r="CE201" s="7" t="str">
        <f t="shared" ca="1" si="63"/>
        <v/>
      </c>
      <c r="CF201" s="7" t="str">
        <f t="shared" ca="1" si="64"/>
        <v/>
      </c>
      <c r="CG201" s="11" t="str">
        <f t="shared" ca="1" si="65"/>
        <v/>
      </c>
      <c r="CH201" s="7" t="str">
        <f t="shared" ca="1" si="66"/>
        <v/>
      </c>
      <c r="CI201" s="7" t="s">
        <v>102</v>
      </c>
    </row>
    <row r="202" spans="1:87" x14ac:dyDescent="0.75">
      <c r="A202" s="1">
        <v>11309</v>
      </c>
      <c r="B202" s="1" t="s">
        <v>99</v>
      </c>
      <c r="C202" s="13">
        <v>0.3</v>
      </c>
      <c r="D202" s="1" t="s">
        <v>100</v>
      </c>
      <c r="E202" s="1" t="s">
        <v>100</v>
      </c>
      <c r="F202" s="13">
        <v>0.15</v>
      </c>
      <c r="G202" s="13" t="str">
        <f t="shared" si="52"/>
        <v>No</v>
      </c>
      <c r="H202" s="1" t="s">
        <v>102</v>
      </c>
      <c r="I202" s="2" t="s">
        <v>117</v>
      </c>
      <c r="J202" s="3">
        <v>44197</v>
      </c>
      <c r="K202" s="1">
        <f t="shared" ca="1" si="53"/>
        <v>5</v>
      </c>
      <c r="L202" s="1" t="str">
        <f t="shared" ca="1" si="54"/>
        <v>5-10 años</v>
      </c>
      <c r="M202" s="3">
        <v>44197</v>
      </c>
      <c r="N202" s="1">
        <f t="shared" ca="1" si="67"/>
        <v>5</v>
      </c>
      <c r="O202" s="1" t="str">
        <f t="shared" ca="1" si="55"/>
        <v>5-10 años</v>
      </c>
      <c r="P202" s="3">
        <v>25569</v>
      </c>
      <c r="Q202" s="1">
        <f t="shared" ca="1" si="56"/>
        <v>56</v>
      </c>
      <c r="R202" s="1" t="str">
        <f t="shared" ca="1" si="57"/>
        <v>55-64</v>
      </c>
      <c r="S202" s="1" t="s">
        <v>121</v>
      </c>
      <c r="T202" s="1"/>
      <c r="U202" s="1">
        <v>1</v>
      </c>
      <c r="V202" s="1">
        <v>1</v>
      </c>
      <c r="W202" s="1">
        <v>1</v>
      </c>
      <c r="X202" s="1">
        <v>1</v>
      </c>
      <c r="Y202" s="1"/>
      <c r="Z202" s="1"/>
      <c r="AA202" s="1"/>
      <c r="AB202" s="1"/>
      <c r="AC202" s="1"/>
      <c r="AD202" s="1"/>
      <c r="AE202" s="1"/>
      <c r="AF202" s="1"/>
      <c r="AG202" s="1"/>
      <c r="AH202" s="1"/>
      <c r="AI202" s="1"/>
      <c r="AJ202" s="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f t="shared" si="51"/>
        <v>4</v>
      </c>
      <c r="BS202" s="1" t="str">
        <f t="shared" si="58"/>
        <v>Sin préstamo</v>
      </c>
      <c r="BT202" s="1" t="s">
        <v>104</v>
      </c>
      <c r="BU202" s="1" t="s">
        <v>122</v>
      </c>
      <c r="BV202" s="1" t="s">
        <v>123</v>
      </c>
      <c r="BW202" s="3" t="s">
        <v>101</v>
      </c>
      <c r="BX202" s="4" t="str">
        <f t="shared" ca="1" si="59"/>
        <v/>
      </c>
      <c r="BY202" s="5" t="str">
        <f t="shared" ca="1" si="60"/>
        <v/>
      </c>
      <c r="BZ202" s="2">
        <f t="shared" ca="1" si="61"/>
        <v>1041843</v>
      </c>
      <c r="CA202" s="2"/>
      <c r="CB202" s="2">
        <f t="shared" ca="1" si="62"/>
        <v>1041843</v>
      </c>
      <c r="CC202" s="2"/>
      <c r="CD202" s="2"/>
      <c r="CE202" s="2" t="str">
        <f t="shared" ca="1" si="63"/>
        <v/>
      </c>
      <c r="CF202" s="2" t="str">
        <f t="shared" ca="1" si="64"/>
        <v/>
      </c>
      <c r="CG202" s="6" t="str">
        <f t="shared" ca="1" si="65"/>
        <v/>
      </c>
      <c r="CH202" s="2" t="str">
        <f t="shared" ca="1" si="66"/>
        <v/>
      </c>
      <c r="CI202" s="2" t="s">
        <v>102</v>
      </c>
    </row>
    <row r="203" spans="1:87" x14ac:dyDescent="0.75">
      <c r="A203">
        <v>11310</v>
      </c>
      <c r="B203" t="s">
        <v>99</v>
      </c>
      <c r="C203" s="12">
        <v>0.4</v>
      </c>
      <c r="D203" t="s">
        <v>101</v>
      </c>
      <c r="E203" t="s">
        <v>100</v>
      </c>
      <c r="F203" s="12">
        <v>0.3</v>
      </c>
      <c r="G203" s="12" t="str">
        <f t="shared" si="52"/>
        <v>No</v>
      </c>
      <c r="H203" t="s">
        <v>102</v>
      </c>
      <c r="I203" s="7" t="s">
        <v>117</v>
      </c>
      <c r="J203" s="8">
        <v>44012</v>
      </c>
      <c r="K203">
        <f t="shared" ca="1" si="53"/>
        <v>6</v>
      </c>
      <c r="L203" t="str">
        <f t="shared" ca="1" si="54"/>
        <v>5-10 años</v>
      </c>
      <c r="M203" s="8">
        <v>44012</v>
      </c>
      <c r="N203">
        <f t="shared" ca="1" si="67"/>
        <v>6</v>
      </c>
      <c r="O203" t="str">
        <f t="shared" ca="1" si="55"/>
        <v>5-10 años</v>
      </c>
      <c r="P203" s="8">
        <v>23743</v>
      </c>
      <c r="Q203">
        <f t="shared" ca="1" si="56"/>
        <v>61</v>
      </c>
      <c r="R203" t="str">
        <f t="shared" ca="1" si="57"/>
        <v>55-64</v>
      </c>
      <c r="S203" t="s">
        <v>103</v>
      </c>
      <c r="V203">
        <v>1</v>
      </c>
      <c r="X203">
        <v>1</v>
      </c>
      <c r="Z203">
        <v>1</v>
      </c>
      <c r="BR203">
        <f t="shared" si="51"/>
        <v>3</v>
      </c>
      <c r="BS203" t="str">
        <f t="shared" si="58"/>
        <v>Sin préstamo</v>
      </c>
      <c r="BT203" t="s">
        <v>104</v>
      </c>
      <c r="BU203" t="s">
        <v>122</v>
      </c>
      <c r="BV203" t="s">
        <v>134</v>
      </c>
      <c r="BW203" s="8" t="s">
        <v>101</v>
      </c>
      <c r="BX203" s="9" t="str">
        <f t="shared" ca="1" si="59"/>
        <v/>
      </c>
      <c r="BY203" s="10" t="str">
        <f t="shared" ca="1" si="60"/>
        <v/>
      </c>
      <c r="BZ203" s="7">
        <f t="shared" ca="1" si="61"/>
        <v>978599</v>
      </c>
      <c r="CA203" s="7"/>
      <c r="CB203" s="7">
        <f t="shared" ca="1" si="62"/>
        <v>978599</v>
      </c>
      <c r="CC203" s="7"/>
      <c r="CD203" s="7"/>
      <c r="CE203" s="7" t="str">
        <f t="shared" ca="1" si="63"/>
        <v/>
      </c>
      <c r="CF203" s="7" t="str">
        <f t="shared" ca="1" si="64"/>
        <v/>
      </c>
      <c r="CG203" s="11" t="str">
        <f t="shared" ca="1" si="65"/>
        <v/>
      </c>
      <c r="CH203" s="7" t="str">
        <f t="shared" ca="1" si="66"/>
        <v/>
      </c>
      <c r="CI203" s="7" t="s">
        <v>102</v>
      </c>
    </row>
    <row r="204" spans="1:87" x14ac:dyDescent="0.75">
      <c r="A204" s="1">
        <v>11311</v>
      </c>
      <c r="B204" s="1" t="s">
        <v>127</v>
      </c>
      <c r="C204" s="13">
        <v>0.5</v>
      </c>
      <c r="D204" s="1" t="s">
        <v>100</v>
      </c>
      <c r="E204" s="1" t="s">
        <v>101</v>
      </c>
      <c r="F204" s="13"/>
      <c r="G204" s="13" t="str">
        <f t="shared" si="52"/>
        <v>Si</v>
      </c>
      <c r="H204" s="1" t="s">
        <v>102</v>
      </c>
      <c r="I204" s="2" t="s">
        <v>117</v>
      </c>
      <c r="J204" s="3">
        <v>43831</v>
      </c>
      <c r="K204" s="1">
        <f t="shared" ca="1" si="53"/>
        <v>6</v>
      </c>
      <c r="L204" s="1" t="str">
        <f t="shared" ca="1" si="54"/>
        <v>5-10 años</v>
      </c>
      <c r="M204" s="3">
        <v>43831</v>
      </c>
      <c r="N204" s="1">
        <f t="shared" ca="1" si="67"/>
        <v>6</v>
      </c>
      <c r="O204" s="1" t="str">
        <f t="shared" ca="1" si="55"/>
        <v>5-10 años</v>
      </c>
      <c r="P204" s="3">
        <v>36526</v>
      </c>
      <c r="Q204" s="1">
        <f t="shared" ca="1" si="56"/>
        <v>26</v>
      </c>
      <c r="R204" s="1" t="str">
        <f t="shared" ca="1" si="57"/>
        <v>25-34</v>
      </c>
      <c r="S204" s="1" t="s">
        <v>121</v>
      </c>
      <c r="T204" s="1"/>
      <c r="U204" s="1">
        <v>1</v>
      </c>
      <c r="V204" s="1"/>
      <c r="W204" s="1">
        <v>1</v>
      </c>
      <c r="X204" s="1"/>
      <c r="Y204" s="1">
        <v>1</v>
      </c>
      <c r="Z204" s="1"/>
      <c r="AA204" s="1"/>
      <c r="AB204" s="1"/>
      <c r="AC204" s="1"/>
      <c r="AD204" s="1"/>
      <c r="AE204" s="1"/>
      <c r="AF204" s="1"/>
      <c r="AG204" s="1"/>
      <c r="AH204" s="1"/>
      <c r="AI204" s="1"/>
      <c r="AJ204" s="1"/>
      <c r="AK204" s="1"/>
      <c r="AL204" s="1"/>
      <c r="AM204" s="1"/>
      <c r="AN204" s="1"/>
      <c r="AO204" s="1"/>
      <c r="AP204" s="1"/>
      <c r="AQ204" s="1"/>
      <c r="AR204" s="1"/>
      <c r="AS204" s="1"/>
      <c r="AT204" s="1"/>
      <c r="AU204" s="1"/>
      <c r="AV204" s="1"/>
      <c r="AW204" s="1"/>
      <c r="AX204" s="1"/>
      <c r="AY204" s="1"/>
      <c r="AZ204" s="1"/>
      <c r="BA204" s="1"/>
      <c r="BB204" s="1"/>
      <c r="BC204" s="1"/>
      <c r="BD204" s="1"/>
      <c r="BE204" s="1"/>
      <c r="BF204" s="1"/>
      <c r="BG204" s="1"/>
      <c r="BH204" s="1"/>
      <c r="BI204" s="1"/>
      <c r="BJ204" s="1"/>
      <c r="BK204" s="1"/>
      <c r="BL204" s="1"/>
      <c r="BM204" s="1"/>
      <c r="BN204" s="1"/>
      <c r="BO204" s="1"/>
      <c r="BP204" s="1"/>
      <c r="BQ204" s="1"/>
      <c r="BR204" s="1">
        <f t="shared" si="51"/>
        <v>3</v>
      </c>
      <c r="BS204" s="1" t="str">
        <f t="shared" si="58"/>
        <v>Sin préstamo</v>
      </c>
      <c r="BT204" s="1" t="s">
        <v>104</v>
      </c>
      <c r="BU204" s="1" t="s">
        <v>122</v>
      </c>
      <c r="BV204" s="1" t="s">
        <v>134</v>
      </c>
      <c r="BW204" s="3" t="s">
        <v>101</v>
      </c>
      <c r="BX204" s="4" t="str">
        <f t="shared" ca="1" si="59"/>
        <v/>
      </c>
      <c r="BY204" s="5" t="str">
        <f t="shared" ca="1" si="60"/>
        <v/>
      </c>
      <c r="BZ204" s="2">
        <f t="shared" ca="1" si="61"/>
        <v>1148191</v>
      </c>
      <c r="CA204" s="2"/>
      <c r="CB204" s="2">
        <f t="shared" ca="1" si="62"/>
        <v>1148191</v>
      </c>
      <c r="CC204" s="2"/>
      <c r="CD204" s="2"/>
      <c r="CE204" s="2" t="str">
        <f t="shared" ca="1" si="63"/>
        <v/>
      </c>
      <c r="CF204" s="2" t="str">
        <f t="shared" ca="1" si="64"/>
        <v/>
      </c>
      <c r="CG204" s="6" t="str">
        <f t="shared" ca="1" si="65"/>
        <v/>
      </c>
      <c r="CH204" s="2" t="str">
        <f t="shared" ca="1" si="66"/>
        <v/>
      </c>
      <c r="CI204" s="2" t="s">
        <v>102</v>
      </c>
    </row>
    <row r="205" spans="1:87" x14ac:dyDescent="0.75">
      <c r="A205">
        <v>11312</v>
      </c>
      <c r="B205" t="s">
        <v>127</v>
      </c>
      <c r="C205" s="12">
        <v>0.6</v>
      </c>
      <c r="D205" t="s">
        <v>101</v>
      </c>
      <c r="E205" t="s">
        <v>101</v>
      </c>
      <c r="G205" s="12" t="str">
        <f t="shared" si="52"/>
        <v>Si</v>
      </c>
      <c r="H205" t="s">
        <v>116</v>
      </c>
      <c r="I205" s="7" t="s">
        <v>117</v>
      </c>
      <c r="J205" s="8">
        <v>43646</v>
      </c>
      <c r="K205">
        <f t="shared" ca="1" si="53"/>
        <v>7</v>
      </c>
      <c r="L205" t="str">
        <f t="shared" ca="1" si="54"/>
        <v>5-10 años</v>
      </c>
      <c r="M205" s="8">
        <v>43646</v>
      </c>
      <c r="N205">
        <f t="shared" ca="1" si="67"/>
        <v>7</v>
      </c>
      <c r="O205" t="str">
        <f t="shared" ca="1" si="55"/>
        <v>5-10 años</v>
      </c>
      <c r="P205" s="8">
        <v>34700</v>
      </c>
      <c r="Q205">
        <f t="shared" ca="1" si="56"/>
        <v>31</v>
      </c>
      <c r="R205" t="str">
        <f t="shared" ca="1" si="57"/>
        <v>25-34</v>
      </c>
      <c r="S205" t="s">
        <v>133</v>
      </c>
      <c r="T205">
        <v>1</v>
      </c>
      <c r="V205">
        <v>1</v>
      </c>
      <c r="X205">
        <v>1</v>
      </c>
      <c r="Z205">
        <v>1</v>
      </c>
      <c r="BR205">
        <f t="shared" si="51"/>
        <v>4</v>
      </c>
      <c r="BS205" t="str">
        <f t="shared" si="58"/>
        <v>Préstamo</v>
      </c>
      <c r="BT205" t="s">
        <v>104</v>
      </c>
      <c r="BU205" t="s">
        <v>105</v>
      </c>
      <c r="BV205" t="s">
        <v>106</v>
      </c>
      <c r="BW205" s="8" t="s">
        <v>101</v>
      </c>
      <c r="BX205" s="9">
        <f t="shared" ca="1" si="59"/>
        <v>578577</v>
      </c>
      <c r="BY205" s="10" t="str">
        <f t="shared" ca="1" si="60"/>
        <v>250k-750k</v>
      </c>
      <c r="BZ205" s="7">
        <f t="shared" ca="1" si="61"/>
        <v>1434827</v>
      </c>
      <c r="CA205" s="7"/>
      <c r="CB205" s="7">
        <f t="shared" ca="1" si="62"/>
        <v>1434827</v>
      </c>
      <c r="CC205" s="7" t="s">
        <v>110</v>
      </c>
      <c r="CD205" s="7" t="s">
        <v>111</v>
      </c>
      <c r="CE205" s="7">
        <f t="shared" ca="1" si="63"/>
        <v>9</v>
      </c>
      <c r="CF205" s="7">
        <f t="shared" ca="1" si="64"/>
        <v>64286.333333333336</v>
      </c>
      <c r="CG205" s="11">
        <f t="shared" ca="1" si="65"/>
        <v>0.40323816041933974</v>
      </c>
      <c r="CH205" s="7" t="str">
        <f t="shared" ca="1" si="66"/>
        <v>1x</v>
      </c>
      <c r="CI205" s="7" t="s">
        <v>112</v>
      </c>
    </row>
    <row r="206" spans="1:87" x14ac:dyDescent="0.75">
      <c r="A206" s="1">
        <v>11313</v>
      </c>
      <c r="B206" s="1" t="s">
        <v>99</v>
      </c>
      <c r="C206" s="13">
        <v>0.7</v>
      </c>
      <c r="D206" s="1" t="s">
        <v>100</v>
      </c>
      <c r="E206" s="1" t="s">
        <v>100</v>
      </c>
      <c r="F206" s="13">
        <v>0.4</v>
      </c>
      <c r="G206" s="13" t="str">
        <f t="shared" si="52"/>
        <v>Si</v>
      </c>
      <c r="H206" s="1" t="s">
        <v>107</v>
      </c>
      <c r="I206" s="2" t="s">
        <v>124</v>
      </c>
      <c r="J206" s="3">
        <v>43466</v>
      </c>
      <c r="K206" s="1">
        <f t="shared" ca="1" si="53"/>
        <v>7</v>
      </c>
      <c r="L206" s="1" t="str">
        <f t="shared" ca="1" si="54"/>
        <v>5-10 años</v>
      </c>
      <c r="M206" s="3">
        <v>43466</v>
      </c>
      <c r="N206" s="1">
        <f t="shared" ca="1" si="67"/>
        <v>7</v>
      </c>
      <c r="O206" s="1" t="str">
        <f t="shared" ca="1" si="55"/>
        <v>5-10 años</v>
      </c>
      <c r="P206" s="3">
        <v>32874</v>
      </c>
      <c r="Q206" s="1">
        <f t="shared" ca="1" si="56"/>
        <v>36</v>
      </c>
      <c r="R206" s="1" t="str">
        <f t="shared" ca="1" si="57"/>
        <v>35-44</v>
      </c>
      <c r="S206" s="1" t="s">
        <v>126</v>
      </c>
      <c r="T206" s="1">
        <v>1</v>
      </c>
      <c r="U206" s="1">
        <v>1</v>
      </c>
      <c r="V206" s="1">
        <v>1</v>
      </c>
      <c r="W206" s="1">
        <v>1</v>
      </c>
      <c r="X206" s="1">
        <v>1</v>
      </c>
      <c r="Y206" s="1">
        <v>1</v>
      </c>
      <c r="Z206" s="1">
        <v>1</v>
      </c>
      <c r="AA206" s="1"/>
      <c r="AB206" s="1"/>
      <c r="AC206" s="1"/>
      <c r="AD206" s="1"/>
      <c r="AE206" s="1"/>
      <c r="AF206" s="1"/>
      <c r="AG206" s="1"/>
      <c r="AH206" s="1"/>
      <c r="AI206" s="1"/>
      <c r="AJ206" s="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f t="shared" si="51"/>
        <v>7</v>
      </c>
      <c r="BS206" s="1" t="str">
        <f t="shared" si="58"/>
        <v>Préstamo</v>
      </c>
      <c r="BT206" s="1" t="s">
        <v>104</v>
      </c>
      <c r="BU206" s="1" t="s">
        <v>109</v>
      </c>
      <c r="BV206" s="1" t="s">
        <v>106</v>
      </c>
      <c r="BW206" s="3" t="s">
        <v>101</v>
      </c>
      <c r="BX206" s="4">
        <f t="shared" ca="1" si="59"/>
        <v>4567274</v>
      </c>
      <c r="BY206" s="5" t="str">
        <f t="shared" ca="1" si="60"/>
        <v>750k-5 mil</v>
      </c>
      <c r="BZ206" s="2">
        <f t="shared" ca="1" si="61"/>
        <v>185835</v>
      </c>
      <c r="CA206" s="2"/>
      <c r="CB206" s="2">
        <f t="shared" ca="1" si="62"/>
        <v>185835</v>
      </c>
      <c r="CC206" s="2" t="s">
        <v>119</v>
      </c>
      <c r="CD206" s="2" t="s">
        <v>125</v>
      </c>
      <c r="CE206" s="2">
        <f t="shared" ca="1" si="63"/>
        <v>1</v>
      </c>
      <c r="CF206" s="2">
        <f t="shared" ca="1" si="64"/>
        <v>4567274</v>
      </c>
      <c r="CG206" s="6">
        <f t="shared" ca="1" si="65"/>
        <v>24.577038770952726</v>
      </c>
      <c r="CH206" s="2" t="str">
        <f t="shared" ca="1" si="66"/>
        <v>20-50x</v>
      </c>
      <c r="CI206" s="2" t="s">
        <v>112</v>
      </c>
    </row>
    <row r="207" spans="1:87" x14ac:dyDescent="0.75">
      <c r="A207">
        <v>11314</v>
      </c>
      <c r="B207" t="s">
        <v>99</v>
      </c>
      <c r="C207" s="12">
        <v>0.8</v>
      </c>
      <c r="D207" t="s">
        <v>101</v>
      </c>
      <c r="E207" t="s">
        <v>100</v>
      </c>
      <c r="F207" s="12">
        <v>0.75</v>
      </c>
      <c r="G207" s="12" t="str">
        <f t="shared" si="52"/>
        <v>Si</v>
      </c>
      <c r="H207" t="s">
        <v>102</v>
      </c>
      <c r="I207" s="7" t="s">
        <v>102</v>
      </c>
      <c r="J207" s="8">
        <v>43281</v>
      </c>
      <c r="K207">
        <f t="shared" ca="1" si="53"/>
        <v>8</v>
      </c>
      <c r="L207" t="str">
        <f t="shared" ca="1" si="54"/>
        <v>5-10 años</v>
      </c>
      <c r="M207" s="8">
        <v>43281</v>
      </c>
      <c r="N207">
        <f t="shared" ca="1" si="67"/>
        <v>8</v>
      </c>
      <c r="O207" t="str">
        <f t="shared" ca="1" si="55"/>
        <v>5-10 años</v>
      </c>
      <c r="P207" s="8">
        <v>31048</v>
      </c>
      <c r="Q207">
        <f t="shared" ca="1" si="56"/>
        <v>41</v>
      </c>
      <c r="R207" t="str">
        <f t="shared" ca="1" si="57"/>
        <v>35-44</v>
      </c>
      <c r="S207" t="s">
        <v>138</v>
      </c>
      <c r="V207">
        <v>1</v>
      </c>
      <c r="X207">
        <v>1</v>
      </c>
      <c r="Z207">
        <v>1</v>
      </c>
      <c r="BR207">
        <f t="shared" si="51"/>
        <v>3</v>
      </c>
      <c r="BS207" t="str">
        <f t="shared" si="58"/>
        <v>Sin préstamo</v>
      </c>
      <c r="BT207" t="s">
        <v>104</v>
      </c>
      <c r="BU207" t="s">
        <v>122</v>
      </c>
      <c r="BV207" t="s">
        <v>134</v>
      </c>
      <c r="BW207" s="8" t="s">
        <v>101</v>
      </c>
      <c r="BX207" s="9" t="str">
        <f t="shared" ca="1" si="59"/>
        <v/>
      </c>
      <c r="BY207" s="10" t="str">
        <f t="shared" ca="1" si="60"/>
        <v/>
      </c>
      <c r="BZ207" s="7">
        <f t="shared" ca="1" si="61"/>
        <v>1322353</v>
      </c>
      <c r="CA207" s="7"/>
      <c r="CB207" s="7">
        <f t="shared" ca="1" si="62"/>
        <v>1322353</v>
      </c>
      <c r="CC207" s="7"/>
      <c r="CD207" s="7"/>
      <c r="CE207" s="7" t="str">
        <f t="shared" ca="1" si="63"/>
        <v/>
      </c>
      <c r="CF207" s="7" t="str">
        <f t="shared" ca="1" si="64"/>
        <v/>
      </c>
      <c r="CG207" s="11" t="str">
        <f t="shared" ca="1" si="65"/>
        <v/>
      </c>
      <c r="CH207" s="7" t="str">
        <f t="shared" ca="1" si="66"/>
        <v/>
      </c>
      <c r="CI207" s="7" t="s">
        <v>102</v>
      </c>
    </row>
    <row r="208" spans="1:87" x14ac:dyDescent="0.75">
      <c r="A208" s="1">
        <v>11315</v>
      </c>
      <c r="B208" s="1" t="s">
        <v>120</v>
      </c>
      <c r="C208" s="13">
        <v>0.75</v>
      </c>
      <c r="D208" s="1" t="s">
        <v>100</v>
      </c>
      <c r="E208" s="1" t="s">
        <v>101</v>
      </c>
      <c r="F208" s="13"/>
      <c r="G208" s="13" t="str">
        <f t="shared" si="52"/>
        <v>Si</v>
      </c>
      <c r="H208" s="1" t="s">
        <v>102</v>
      </c>
      <c r="I208" s="2" t="s">
        <v>117</v>
      </c>
      <c r="J208" s="3">
        <v>43101</v>
      </c>
      <c r="K208" s="1">
        <f t="shared" ca="1" si="53"/>
        <v>8</v>
      </c>
      <c r="L208" s="1" t="str">
        <f t="shared" ca="1" si="54"/>
        <v>5-10 años</v>
      </c>
      <c r="M208" s="3">
        <v>43101</v>
      </c>
      <c r="N208" s="1">
        <f t="shared" ca="1" si="67"/>
        <v>8</v>
      </c>
      <c r="O208" s="1" t="str">
        <f t="shared" ca="1" si="55"/>
        <v>5-10 años</v>
      </c>
      <c r="P208" s="3">
        <v>29221</v>
      </c>
      <c r="Q208" s="1">
        <f t="shared" ca="1" si="56"/>
        <v>46</v>
      </c>
      <c r="R208" s="1" t="str">
        <f t="shared" ca="1" si="57"/>
        <v>45-54</v>
      </c>
      <c r="S208" s="1" t="s">
        <v>147</v>
      </c>
      <c r="T208" s="1"/>
      <c r="U208" s="1">
        <v>1</v>
      </c>
      <c r="V208" s="1">
        <v>1</v>
      </c>
      <c r="W208" s="1">
        <v>1</v>
      </c>
      <c r="X208" s="1">
        <v>1</v>
      </c>
      <c r="Y208" s="1"/>
      <c r="Z208" s="1"/>
      <c r="AA208" s="1"/>
      <c r="AB208" s="1"/>
      <c r="AC208" s="1"/>
      <c r="AD208" s="1"/>
      <c r="AE208" s="1"/>
      <c r="AF208" s="1"/>
      <c r="AG208" s="1"/>
      <c r="AH208" s="1"/>
      <c r="AI208" s="1"/>
      <c r="AJ208" s="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f t="shared" si="51"/>
        <v>4</v>
      </c>
      <c r="BS208" s="1" t="str">
        <f t="shared" si="58"/>
        <v>Sin préstamo</v>
      </c>
      <c r="BT208" s="1" t="s">
        <v>104</v>
      </c>
      <c r="BU208" s="1" t="s">
        <v>122</v>
      </c>
      <c r="BV208" s="1" t="s">
        <v>123</v>
      </c>
      <c r="BW208" s="3" t="s">
        <v>101</v>
      </c>
      <c r="BX208" s="4" t="str">
        <f t="shared" ca="1" si="59"/>
        <v/>
      </c>
      <c r="BY208" s="5" t="str">
        <f t="shared" ca="1" si="60"/>
        <v/>
      </c>
      <c r="BZ208" s="2">
        <f t="shared" ca="1" si="61"/>
        <v>627668</v>
      </c>
      <c r="CA208" s="2"/>
      <c r="CB208" s="2">
        <f t="shared" ca="1" si="62"/>
        <v>627668</v>
      </c>
      <c r="CC208" s="2"/>
      <c r="CD208" s="2"/>
      <c r="CE208" s="2" t="str">
        <f t="shared" ca="1" si="63"/>
        <v/>
      </c>
      <c r="CF208" s="2" t="str">
        <f t="shared" ca="1" si="64"/>
        <v/>
      </c>
      <c r="CG208" s="6" t="str">
        <f t="shared" ca="1" si="65"/>
        <v/>
      </c>
      <c r="CH208" s="2" t="str">
        <f t="shared" ca="1" si="66"/>
        <v/>
      </c>
      <c r="CI208" s="2" t="s">
        <v>102</v>
      </c>
    </row>
    <row r="209" spans="1:87" x14ac:dyDescent="0.75">
      <c r="A209">
        <v>11316</v>
      </c>
      <c r="B209" t="s">
        <v>115</v>
      </c>
      <c r="C209" s="12">
        <v>1</v>
      </c>
      <c r="D209" t="s">
        <v>101</v>
      </c>
      <c r="E209" t="s">
        <v>101</v>
      </c>
      <c r="G209" s="12" t="str">
        <f t="shared" si="52"/>
        <v>Si</v>
      </c>
      <c r="H209" t="s">
        <v>116</v>
      </c>
      <c r="I209" s="7" t="s">
        <v>108</v>
      </c>
      <c r="J209" s="8">
        <v>42916</v>
      </c>
      <c r="K209">
        <f t="shared" ca="1" si="53"/>
        <v>9</v>
      </c>
      <c r="L209" t="str">
        <f t="shared" ca="1" si="54"/>
        <v>5-10 años</v>
      </c>
      <c r="M209" s="8">
        <v>42916</v>
      </c>
      <c r="N209">
        <f t="shared" ca="1" si="67"/>
        <v>9</v>
      </c>
      <c r="O209" t="str">
        <f t="shared" ca="1" si="55"/>
        <v>5-10 años</v>
      </c>
      <c r="P209" s="8">
        <v>27395</v>
      </c>
      <c r="Q209">
        <f t="shared" ca="1" si="56"/>
        <v>51</v>
      </c>
      <c r="R209" t="str">
        <f t="shared" ca="1" si="57"/>
        <v>45-54</v>
      </c>
      <c r="S209" t="s">
        <v>103</v>
      </c>
      <c r="T209">
        <v>1</v>
      </c>
      <c r="V209">
        <v>1</v>
      </c>
      <c r="X209">
        <v>1</v>
      </c>
      <c r="Z209">
        <v>1</v>
      </c>
      <c r="BR209">
        <f t="shared" si="51"/>
        <v>4</v>
      </c>
      <c r="BS209" t="str">
        <f t="shared" si="58"/>
        <v>Préstamo</v>
      </c>
      <c r="BT209" t="s">
        <v>104</v>
      </c>
      <c r="BU209" t="s">
        <v>105</v>
      </c>
      <c r="BV209" t="s">
        <v>106</v>
      </c>
      <c r="BW209" s="8" t="s">
        <v>101</v>
      </c>
      <c r="BX209" s="9">
        <f t="shared" ca="1" si="59"/>
        <v>162232</v>
      </c>
      <c r="BY209" s="10" t="str">
        <f t="shared" ca="1" si="60"/>
        <v>100k-250k</v>
      </c>
      <c r="BZ209" s="7">
        <f t="shared" ca="1" si="61"/>
        <v>1723886</v>
      </c>
      <c r="CA209" s="7"/>
      <c r="CB209" s="7">
        <f t="shared" ca="1" si="62"/>
        <v>1723886</v>
      </c>
      <c r="CC209" s="7" t="s">
        <v>110</v>
      </c>
      <c r="CD209" s="7" t="s">
        <v>111</v>
      </c>
      <c r="CE209" s="7">
        <f t="shared" ca="1" si="63"/>
        <v>9</v>
      </c>
      <c r="CF209" s="7">
        <f t="shared" ca="1" si="64"/>
        <v>18025.777777777777</v>
      </c>
      <c r="CG209" s="11">
        <f t="shared" ca="1" si="65"/>
        <v>9.4108311106418874E-2</v>
      </c>
      <c r="CH209" s="7" t="str">
        <f t="shared" ca="1" si="66"/>
        <v>1x</v>
      </c>
      <c r="CI209" s="7" t="s">
        <v>112</v>
      </c>
    </row>
    <row r="210" spans="1:87" x14ac:dyDescent="0.75">
      <c r="A210" s="1">
        <v>11317</v>
      </c>
      <c r="B210" s="1" t="s">
        <v>99</v>
      </c>
      <c r="C210" s="13">
        <v>0</v>
      </c>
      <c r="D210" s="1" t="s">
        <v>100</v>
      </c>
      <c r="E210" s="1" t="s">
        <v>100</v>
      </c>
      <c r="F210" s="13">
        <v>0.15</v>
      </c>
      <c r="G210" s="13" t="str">
        <f t="shared" si="52"/>
        <v>No</v>
      </c>
      <c r="H210" s="1" t="s">
        <v>102</v>
      </c>
      <c r="I210" s="2" t="s">
        <v>108</v>
      </c>
      <c r="J210" s="3">
        <v>42736</v>
      </c>
      <c r="K210" s="1">
        <f t="shared" ca="1" si="53"/>
        <v>9</v>
      </c>
      <c r="L210" s="1" t="str">
        <f t="shared" ca="1" si="54"/>
        <v>5-10 años</v>
      </c>
      <c r="M210" s="3">
        <v>42736</v>
      </c>
      <c r="N210" s="1">
        <f t="shared" ca="1" si="67"/>
        <v>9</v>
      </c>
      <c r="O210" s="1" t="str">
        <f t="shared" ca="1" si="55"/>
        <v>5-10 años</v>
      </c>
      <c r="P210" s="3">
        <v>25569</v>
      </c>
      <c r="Q210" s="1">
        <f t="shared" ca="1" si="56"/>
        <v>56</v>
      </c>
      <c r="R210" s="1" t="str">
        <f t="shared" ca="1" si="57"/>
        <v>55-64</v>
      </c>
      <c r="S210" s="1" t="s">
        <v>103</v>
      </c>
      <c r="T210" s="1">
        <v>1</v>
      </c>
      <c r="U210" s="1">
        <v>1</v>
      </c>
      <c r="V210" s="1"/>
      <c r="W210" s="1">
        <v>1</v>
      </c>
      <c r="X210" s="1"/>
      <c r="Y210" s="1">
        <v>1</v>
      </c>
      <c r="Z210" s="1"/>
      <c r="AA210" s="1"/>
      <c r="AB210" s="1"/>
      <c r="AC210" s="1"/>
      <c r="AD210" s="1"/>
      <c r="AE210" s="1"/>
      <c r="AF210" s="1"/>
      <c r="AG210" s="1"/>
      <c r="AH210" s="1"/>
      <c r="AI210" s="1"/>
      <c r="AJ210" s="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f t="shared" si="51"/>
        <v>4</v>
      </c>
      <c r="BS210" s="1" t="str">
        <f t="shared" si="58"/>
        <v>Préstamo</v>
      </c>
      <c r="BT210" s="1" t="s">
        <v>104</v>
      </c>
      <c r="BU210" s="1" t="s">
        <v>122</v>
      </c>
      <c r="BV210" s="1" t="s">
        <v>123</v>
      </c>
      <c r="BW210" s="3" t="s">
        <v>101</v>
      </c>
      <c r="BX210" s="4">
        <f t="shared" ca="1" si="59"/>
        <v>2130005</v>
      </c>
      <c r="BY210" s="5" t="str">
        <f t="shared" ca="1" si="60"/>
        <v>750k-5 mil</v>
      </c>
      <c r="BZ210" s="2">
        <f t="shared" ca="1" si="61"/>
        <v>685211</v>
      </c>
      <c r="CA210" s="2"/>
      <c r="CB210" s="2">
        <f t="shared" ca="1" si="62"/>
        <v>685211</v>
      </c>
      <c r="CC210" s="2" t="s">
        <v>119</v>
      </c>
      <c r="CD210" s="2" t="s">
        <v>125</v>
      </c>
      <c r="CE210" s="2">
        <f t="shared" ca="1" si="63"/>
        <v>8</v>
      </c>
      <c r="CF210" s="2">
        <f t="shared" ca="1" si="64"/>
        <v>266250.625</v>
      </c>
      <c r="CG210" s="6">
        <f t="shared" ca="1" si="65"/>
        <v>3.108538829645175</v>
      </c>
      <c r="CH210" s="2" t="str">
        <f t="shared" ca="1" si="66"/>
        <v>1-5x</v>
      </c>
      <c r="CI210" s="2" t="s">
        <v>102</v>
      </c>
    </row>
    <row r="211" spans="1:87" x14ac:dyDescent="0.75">
      <c r="A211">
        <v>11318</v>
      </c>
      <c r="B211" t="s">
        <v>99</v>
      </c>
      <c r="C211" s="12">
        <v>0.4</v>
      </c>
      <c r="D211" t="s">
        <v>101</v>
      </c>
      <c r="E211" t="s">
        <v>100</v>
      </c>
      <c r="F211" s="12">
        <v>0.5</v>
      </c>
      <c r="G211" s="12" t="str">
        <f t="shared" si="52"/>
        <v>No</v>
      </c>
      <c r="H211" t="s">
        <v>144</v>
      </c>
      <c r="I211" s="7" t="s">
        <v>108</v>
      </c>
      <c r="J211" s="8">
        <v>42551</v>
      </c>
      <c r="K211">
        <f t="shared" ca="1" si="53"/>
        <v>10</v>
      </c>
      <c r="L211" t="str">
        <f t="shared" ca="1" si="54"/>
        <v>10-20 años</v>
      </c>
      <c r="M211" s="8">
        <v>42551</v>
      </c>
      <c r="N211">
        <f t="shared" ca="1" si="67"/>
        <v>10</v>
      </c>
      <c r="O211" t="str">
        <f t="shared" ca="1" si="55"/>
        <v>10-20 años</v>
      </c>
      <c r="P211" s="8">
        <v>23743</v>
      </c>
      <c r="Q211">
        <f t="shared" ca="1" si="56"/>
        <v>61</v>
      </c>
      <c r="R211" t="str">
        <f t="shared" ca="1" si="57"/>
        <v>55-64</v>
      </c>
      <c r="S211" t="s">
        <v>114</v>
      </c>
      <c r="T211">
        <v>1</v>
      </c>
      <c r="V211">
        <v>1</v>
      </c>
      <c r="X211">
        <v>1</v>
      </c>
      <c r="Z211">
        <v>1</v>
      </c>
      <c r="BR211">
        <f t="shared" si="51"/>
        <v>4</v>
      </c>
      <c r="BS211" t="str">
        <f t="shared" si="58"/>
        <v>Préstamo</v>
      </c>
      <c r="BT211" t="s">
        <v>104</v>
      </c>
      <c r="BU211" t="s">
        <v>109</v>
      </c>
      <c r="BV211" t="s">
        <v>106</v>
      </c>
      <c r="BW211" s="8" t="s">
        <v>101</v>
      </c>
      <c r="BX211" s="9">
        <f t="shared" ca="1" si="59"/>
        <v>3036757</v>
      </c>
      <c r="BY211" s="10" t="str">
        <f t="shared" ca="1" si="60"/>
        <v>750k-5 mil</v>
      </c>
      <c r="BZ211" s="7">
        <f t="shared" ca="1" si="61"/>
        <v>757823</v>
      </c>
      <c r="CA211" s="7"/>
      <c r="CB211" s="7">
        <f t="shared" ca="1" si="62"/>
        <v>757823</v>
      </c>
      <c r="CC211" s="7" t="s">
        <v>119</v>
      </c>
      <c r="CD211" s="7" t="s">
        <v>111</v>
      </c>
      <c r="CE211" s="7">
        <f t="shared" ca="1" si="63"/>
        <v>4</v>
      </c>
      <c r="CF211" s="7">
        <f t="shared" ca="1" si="64"/>
        <v>759189.25</v>
      </c>
      <c r="CG211" s="11">
        <f t="shared" ca="1" si="65"/>
        <v>4.0072114464723292</v>
      </c>
      <c r="CH211" s="7" t="str">
        <f t="shared" ca="1" si="66"/>
        <v>1-5x</v>
      </c>
      <c r="CI211" s="7" t="s">
        <v>102</v>
      </c>
    </row>
    <row r="212" spans="1:87" x14ac:dyDescent="0.75">
      <c r="A212" s="1">
        <v>11319</v>
      </c>
      <c r="B212" s="1" t="s">
        <v>142</v>
      </c>
      <c r="C212" s="13">
        <v>0.15</v>
      </c>
      <c r="D212" s="1" t="s">
        <v>100</v>
      </c>
      <c r="E212" s="1" t="s">
        <v>101</v>
      </c>
      <c r="F212" s="13"/>
      <c r="G212" s="13" t="str">
        <f t="shared" si="52"/>
        <v>No</v>
      </c>
      <c r="H212" s="1" t="s">
        <v>102</v>
      </c>
      <c r="I212" s="2" t="s">
        <v>117</v>
      </c>
      <c r="J212" s="3">
        <v>42370</v>
      </c>
      <c r="K212" s="1">
        <f t="shared" ca="1" si="53"/>
        <v>10</v>
      </c>
      <c r="L212" s="1" t="str">
        <f t="shared" ca="1" si="54"/>
        <v>10-20 años</v>
      </c>
      <c r="M212" s="3">
        <v>42370</v>
      </c>
      <c r="N212" s="1">
        <f t="shared" ca="1" si="67"/>
        <v>10</v>
      </c>
      <c r="O212" s="1" t="str">
        <f t="shared" ca="1" si="55"/>
        <v>10-20 años</v>
      </c>
      <c r="P212" s="3">
        <v>36526</v>
      </c>
      <c r="Q212" s="1">
        <f t="shared" ca="1" si="56"/>
        <v>26</v>
      </c>
      <c r="R212" s="1" t="str">
        <f t="shared" ca="1" si="57"/>
        <v>25-34</v>
      </c>
      <c r="S212" s="1" t="s">
        <v>121</v>
      </c>
      <c r="T212" s="1"/>
      <c r="U212" s="1">
        <v>1</v>
      </c>
      <c r="V212" s="1">
        <v>1</v>
      </c>
      <c r="W212" s="1">
        <v>1</v>
      </c>
      <c r="X212" s="1">
        <v>1</v>
      </c>
      <c r="Y212" s="1">
        <v>1</v>
      </c>
      <c r="Z212" s="1">
        <v>1</v>
      </c>
      <c r="AA212" s="1"/>
      <c r="AB212" s="1"/>
      <c r="AC212" s="1"/>
      <c r="AD212" s="1"/>
      <c r="AE212" s="1"/>
      <c r="AF212" s="1"/>
      <c r="AG212" s="1"/>
      <c r="AH212" s="1"/>
      <c r="AI212" s="1"/>
      <c r="AJ212" s="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f t="shared" si="51"/>
        <v>6</v>
      </c>
      <c r="BS212" s="1" t="str">
        <f t="shared" si="58"/>
        <v>Sin préstamo</v>
      </c>
      <c r="BT212" s="1" t="s">
        <v>104</v>
      </c>
      <c r="BU212" s="1" t="s">
        <v>122</v>
      </c>
      <c r="BV212" s="1" t="s">
        <v>134</v>
      </c>
      <c r="BW212" s="3" t="s">
        <v>101</v>
      </c>
      <c r="BX212" s="4" t="str">
        <f t="shared" ca="1" si="59"/>
        <v/>
      </c>
      <c r="BY212" s="5" t="str">
        <f t="shared" ca="1" si="60"/>
        <v/>
      </c>
      <c r="BZ212" s="2">
        <f t="shared" ca="1" si="61"/>
        <v>1638302</v>
      </c>
      <c r="CA212" s="2"/>
      <c r="CB212" s="2">
        <f t="shared" ca="1" si="62"/>
        <v>1638302</v>
      </c>
      <c r="CC212" s="2"/>
      <c r="CD212" s="2"/>
      <c r="CE212" s="2" t="str">
        <f t="shared" ca="1" si="63"/>
        <v/>
      </c>
      <c r="CF212" s="2" t="str">
        <f t="shared" ca="1" si="64"/>
        <v/>
      </c>
      <c r="CG212" s="6" t="str">
        <f t="shared" ca="1" si="65"/>
        <v/>
      </c>
      <c r="CH212" s="2" t="str">
        <f t="shared" ca="1" si="66"/>
        <v/>
      </c>
      <c r="CI212" s="2" t="s">
        <v>102</v>
      </c>
    </row>
    <row r="213" spans="1:87" x14ac:dyDescent="0.75">
      <c r="A213">
        <v>11320</v>
      </c>
      <c r="B213" t="s">
        <v>136</v>
      </c>
      <c r="C213" s="12">
        <v>0.2</v>
      </c>
      <c r="D213" t="s">
        <v>101</v>
      </c>
      <c r="E213" t="s">
        <v>101</v>
      </c>
      <c r="G213" s="12" t="str">
        <f t="shared" si="52"/>
        <v>No</v>
      </c>
      <c r="H213" t="s">
        <v>102</v>
      </c>
      <c r="I213" s="7" t="s">
        <v>124</v>
      </c>
      <c r="J213" s="8">
        <v>42185</v>
      </c>
      <c r="K213">
        <f t="shared" ca="1" si="53"/>
        <v>11</v>
      </c>
      <c r="L213" t="str">
        <f t="shared" ca="1" si="54"/>
        <v>10-20 años</v>
      </c>
      <c r="M213" s="8">
        <v>42185</v>
      </c>
      <c r="N213">
        <f t="shared" ca="1" si="67"/>
        <v>11</v>
      </c>
      <c r="O213" t="str">
        <f t="shared" ca="1" si="55"/>
        <v>10-20 años</v>
      </c>
      <c r="P213" s="8">
        <v>34700</v>
      </c>
      <c r="Q213">
        <f t="shared" ca="1" si="56"/>
        <v>31</v>
      </c>
      <c r="R213" t="str">
        <f t="shared" ca="1" si="57"/>
        <v>25-34</v>
      </c>
      <c r="S213" t="s">
        <v>103</v>
      </c>
      <c r="V213">
        <v>1</v>
      </c>
      <c r="X213">
        <v>1</v>
      </c>
      <c r="Z213">
        <v>1</v>
      </c>
      <c r="BR213">
        <f t="shared" si="51"/>
        <v>3</v>
      </c>
      <c r="BS213" t="str">
        <f t="shared" si="58"/>
        <v>Sin préstamo</v>
      </c>
      <c r="BT213" t="s">
        <v>104</v>
      </c>
      <c r="BU213" t="s">
        <v>122</v>
      </c>
      <c r="BV213" t="s">
        <v>134</v>
      </c>
      <c r="BW213" s="8" t="s">
        <v>101</v>
      </c>
      <c r="BX213" s="9" t="str">
        <f t="shared" ca="1" si="59"/>
        <v/>
      </c>
      <c r="BY213" s="10" t="str">
        <f t="shared" ca="1" si="60"/>
        <v/>
      </c>
      <c r="BZ213" s="7">
        <f t="shared" ca="1" si="61"/>
        <v>1573150</v>
      </c>
      <c r="CA213" s="7"/>
      <c r="CB213" s="7">
        <f t="shared" ca="1" si="62"/>
        <v>1573150</v>
      </c>
      <c r="CC213" s="7"/>
      <c r="CD213" s="7"/>
      <c r="CE213" s="7" t="str">
        <f t="shared" ca="1" si="63"/>
        <v/>
      </c>
      <c r="CF213" s="7" t="str">
        <f t="shared" ca="1" si="64"/>
        <v/>
      </c>
      <c r="CG213" s="11" t="str">
        <f t="shared" ca="1" si="65"/>
        <v/>
      </c>
      <c r="CH213" s="7" t="str">
        <f t="shared" ca="1" si="66"/>
        <v/>
      </c>
      <c r="CI213" s="7" t="s">
        <v>102</v>
      </c>
    </row>
    <row r="214" spans="1:87" x14ac:dyDescent="0.75">
      <c r="A214" s="1">
        <v>11321</v>
      </c>
      <c r="B214" s="1" t="s">
        <v>99</v>
      </c>
      <c r="C214" s="13">
        <v>0.3</v>
      </c>
      <c r="D214" s="1" t="s">
        <v>100</v>
      </c>
      <c r="E214" s="1" t="s">
        <v>100</v>
      </c>
      <c r="F214" s="13">
        <v>0.15</v>
      </c>
      <c r="G214" s="13" t="str">
        <f t="shared" si="52"/>
        <v>No</v>
      </c>
      <c r="H214" s="1" t="s">
        <v>102</v>
      </c>
      <c r="I214" s="2" t="s">
        <v>102</v>
      </c>
      <c r="J214" s="3">
        <v>42005</v>
      </c>
      <c r="K214" s="1">
        <f t="shared" ca="1" si="53"/>
        <v>11</v>
      </c>
      <c r="L214" s="1" t="str">
        <f t="shared" ca="1" si="54"/>
        <v>10-20 años</v>
      </c>
      <c r="M214" s="3">
        <v>42005</v>
      </c>
      <c r="N214" s="1">
        <f t="shared" ca="1" si="67"/>
        <v>11</v>
      </c>
      <c r="O214" s="1" t="str">
        <f t="shared" ca="1" si="55"/>
        <v>10-20 años</v>
      </c>
      <c r="P214" s="3">
        <v>32874</v>
      </c>
      <c r="Q214" s="1">
        <f t="shared" ca="1" si="56"/>
        <v>36</v>
      </c>
      <c r="R214" s="1" t="str">
        <f t="shared" ca="1" si="57"/>
        <v>35-44</v>
      </c>
      <c r="S214" s="1" t="s">
        <v>137</v>
      </c>
      <c r="T214" s="1"/>
      <c r="U214" s="1">
        <v>1</v>
      </c>
      <c r="V214" s="1">
        <v>1</v>
      </c>
      <c r="W214" s="1">
        <v>1</v>
      </c>
      <c r="X214" s="1">
        <v>1</v>
      </c>
      <c r="Y214" s="1"/>
      <c r="Z214" s="1"/>
      <c r="AA214" s="1"/>
      <c r="AB214" s="1"/>
      <c r="AC214" s="1"/>
      <c r="AD214" s="1"/>
      <c r="AE214" s="1"/>
      <c r="AF214" s="1"/>
      <c r="AG214" s="1"/>
      <c r="AH214" s="1"/>
      <c r="AI214" s="1"/>
      <c r="AJ214" s="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f t="shared" si="51"/>
        <v>4</v>
      </c>
      <c r="BS214" s="1" t="str">
        <f t="shared" si="58"/>
        <v>Sin préstamo</v>
      </c>
      <c r="BT214" s="1" t="s">
        <v>104</v>
      </c>
      <c r="BU214" s="1" t="s">
        <v>109</v>
      </c>
      <c r="BV214" s="1" t="s">
        <v>106</v>
      </c>
      <c r="BW214" s="3" t="s">
        <v>101</v>
      </c>
      <c r="BX214" s="4" t="str">
        <f t="shared" ca="1" si="59"/>
        <v/>
      </c>
      <c r="BY214" s="5" t="str">
        <f t="shared" ca="1" si="60"/>
        <v/>
      </c>
      <c r="BZ214" s="2">
        <f t="shared" ca="1" si="61"/>
        <v>487663</v>
      </c>
      <c r="CA214" s="2"/>
      <c r="CB214" s="2">
        <f t="shared" ca="1" si="62"/>
        <v>487663</v>
      </c>
      <c r="CC214" s="2"/>
      <c r="CD214" s="2"/>
      <c r="CE214" s="2" t="str">
        <f t="shared" ca="1" si="63"/>
        <v/>
      </c>
      <c r="CF214" s="2" t="str">
        <f t="shared" ca="1" si="64"/>
        <v/>
      </c>
      <c r="CG214" s="6" t="str">
        <f t="shared" ca="1" si="65"/>
        <v/>
      </c>
      <c r="CH214" s="2" t="str">
        <f t="shared" ca="1" si="66"/>
        <v/>
      </c>
      <c r="CI214" s="2" t="s">
        <v>102</v>
      </c>
    </row>
    <row r="215" spans="1:87" x14ac:dyDescent="0.75">
      <c r="A215">
        <v>11322</v>
      </c>
      <c r="B215" t="s">
        <v>99</v>
      </c>
      <c r="C215" s="12">
        <v>0.4</v>
      </c>
      <c r="D215" t="s">
        <v>101</v>
      </c>
      <c r="E215" t="s">
        <v>100</v>
      </c>
      <c r="F215" s="12">
        <v>0.3</v>
      </c>
      <c r="G215" s="12" t="str">
        <f t="shared" si="52"/>
        <v>No</v>
      </c>
      <c r="H215" t="s">
        <v>102</v>
      </c>
      <c r="I215" s="7" t="s">
        <v>102</v>
      </c>
      <c r="J215" s="8">
        <v>41640</v>
      </c>
      <c r="K215">
        <f t="shared" ca="1" si="53"/>
        <v>12</v>
      </c>
      <c r="L215" t="str">
        <f t="shared" ca="1" si="54"/>
        <v>10-20 años</v>
      </c>
      <c r="M215" s="8">
        <v>41640</v>
      </c>
      <c r="N215">
        <f t="shared" ca="1" si="67"/>
        <v>12</v>
      </c>
      <c r="O215" t="str">
        <f t="shared" ca="1" si="55"/>
        <v>10-20 años</v>
      </c>
      <c r="P215" s="8">
        <v>31048</v>
      </c>
      <c r="Q215">
        <f t="shared" ca="1" si="56"/>
        <v>41</v>
      </c>
      <c r="R215" t="str">
        <f t="shared" ca="1" si="57"/>
        <v>35-44</v>
      </c>
      <c r="S215" t="s">
        <v>103</v>
      </c>
      <c r="T215">
        <v>1</v>
      </c>
      <c r="V215">
        <v>1</v>
      </c>
      <c r="X215">
        <v>1</v>
      </c>
      <c r="Z215">
        <v>1</v>
      </c>
      <c r="BR215">
        <f t="shared" si="51"/>
        <v>4</v>
      </c>
      <c r="BS215" t="str">
        <f t="shared" si="58"/>
        <v>Préstamo</v>
      </c>
      <c r="BT215" t="s">
        <v>104</v>
      </c>
      <c r="BU215" t="s">
        <v>122</v>
      </c>
      <c r="BV215" t="s">
        <v>123</v>
      </c>
      <c r="BW215" s="8" t="s">
        <v>100</v>
      </c>
      <c r="BX215" s="9">
        <f t="shared" ca="1" si="59"/>
        <v>668870</v>
      </c>
      <c r="BY215" s="10" t="str">
        <f t="shared" ca="1" si="60"/>
        <v>250k-750k</v>
      </c>
      <c r="BZ215" s="7">
        <f t="shared" ca="1" si="61"/>
        <v>1001174</v>
      </c>
      <c r="CA215" s="7"/>
      <c r="CB215" s="7">
        <f t="shared" ca="1" si="62"/>
        <v>1001174</v>
      </c>
      <c r="CC215" s="7" t="s">
        <v>119</v>
      </c>
      <c r="CD215" s="7" t="s">
        <v>111</v>
      </c>
      <c r="CE215" s="7">
        <f t="shared" ca="1" si="63"/>
        <v>8</v>
      </c>
      <c r="CF215" s="7">
        <f t="shared" ca="1" si="64"/>
        <v>83608.75</v>
      </c>
      <c r="CG215" s="11">
        <f t="shared" ca="1" si="65"/>
        <v>0.66808566742644138</v>
      </c>
      <c r="CH215" s="7" t="str">
        <f t="shared" ca="1" si="66"/>
        <v>1x</v>
      </c>
      <c r="CI215" s="7" t="s">
        <v>112</v>
      </c>
    </row>
    <row r="216" spans="1:87" x14ac:dyDescent="0.75">
      <c r="A216" s="1">
        <v>11323</v>
      </c>
      <c r="B216" s="1" t="s">
        <v>99</v>
      </c>
      <c r="C216" s="13">
        <v>0.5</v>
      </c>
      <c r="D216" s="1" t="s">
        <v>100</v>
      </c>
      <c r="E216" s="1" t="s">
        <v>101</v>
      </c>
      <c r="F216" s="13"/>
      <c r="G216" s="13" t="str">
        <f t="shared" si="52"/>
        <v>Si</v>
      </c>
      <c r="H216" s="1" t="s">
        <v>116</v>
      </c>
      <c r="I216" s="2" t="s">
        <v>124</v>
      </c>
      <c r="J216" s="3">
        <v>41275</v>
      </c>
      <c r="K216" s="1">
        <f t="shared" ca="1" si="53"/>
        <v>13</v>
      </c>
      <c r="L216" s="1" t="str">
        <f t="shared" ca="1" si="54"/>
        <v>10-20 años</v>
      </c>
      <c r="M216" s="3">
        <v>41275</v>
      </c>
      <c r="N216" s="1">
        <f t="shared" ca="1" si="67"/>
        <v>13</v>
      </c>
      <c r="O216" s="1" t="str">
        <f t="shared" ca="1" si="55"/>
        <v>10-20 años</v>
      </c>
      <c r="P216" s="3">
        <v>29221</v>
      </c>
      <c r="Q216" s="1">
        <f t="shared" ca="1" si="56"/>
        <v>46</v>
      </c>
      <c r="R216" s="1" t="str">
        <f t="shared" ca="1" si="57"/>
        <v>45-54</v>
      </c>
      <c r="S216" s="1" t="s">
        <v>103</v>
      </c>
      <c r="T216" s="1">
        <v>1</v>
      </c>
      <c r="U216" s="1">
        <v>1</v>
      </c>
      <c r="V216" s="1"/>
      <c r="W216" s="1">
        <v>1</v>
      </c>
      <c r="X216" s="1"/>
      <c r="Y216" s="1">
        <v>1</v>
      </c>
      <c r="Z216" s="1"/>
      <c r="AA216" s="1"/>
      <c r="AB216" s="1"/>
      <c r="AC216" s="1"/>
      <c r="AD216" s="1"/>
      <c r="AE216" s="1"/>
      <c r="AF216" s="1"/>
      <c r="AG216" s="1"/>
      <c r="AH216" s="1"/>
      <c r="AI216" s="1"/>
      <c r="AJ216" s="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f t="shared" si="51"/>
        <v>4</v>
      </c>
      <c r="BS216" s="1" t="str">
        <f t="shared" si="58"/>
        <v>Préstamo</v>
      </c>
      <c r="BT216" s="1" t="s">
        <v>104</v>
      </c>
      <c r="BU216" s="1" t="s">
        <v>105</v>
      </c>
      <c r="BV216" s="1" t="s">
        <v>106</v>
      </c>
      <c r="BW216" s="3" t="s">
        <v>101</v>
      </c>
      <c r="BX216" s="4">
        <f t="shared" ca="1" si="59"/>
        <v>2528507</v>
      </c>
      <c r="BY216" s="5" t="str">
        <f t="shared" ca="1" si="60"/>
        <v>750k-5 mil</v>
      </c>
      <c r="BZ216" s="2">
        <f t="shared" ca="1" si="61"/>
        <v>1659</v>
      </c>
      <c r="CA216" s="2"/>
      <c r="CB216" s="2">
        <f t="shared" ca="1" si="62"/>
        <v>1659</v>
      </c>
      <c r="CC216" s="2" t="s">
        <v>110</v>
      </c>
      <c r="CD216" s="2" t="s">
        <v>125</v>
      </c>
      <c r="CE216" s="2">
        <f t="shared" ca="1" si="63"/>
        <v>4</v>
      </c>
      <c r="CF216" s="2">
        <f t="shared" ca="1" si="64"/>
        <v>632126.75</v>
      </c>
      <c r="CG216" s="6">
        <f t="shared" ca="1" si="65"/>
        <v>1524.1151295961422</v>
      </c>
      <c r="CH216" s="2" t="str">
        <f t="shared" ca="1" si="66"/>
        <v>&gt;500x</v>
      </c>
      <c r="CI216" s="2" t="s">
        <v>112</v>
      </c>
    </row>
    <row r="217" spans="1:87" x14ac:dyDescent="0.75">
      <c r="A217">
        <v>11324</v>
      </c>
      <c r="B217" t="s">
        <v>99</v>
      </c>
      <c r="C217" s="12">
        <v>0.6</v>
      </c>
      <c r="D217" t="s">
        <v>101</v>
      </c>
      <c r="E217" t="s">
        <v>101</v>
      </c>
      <c r="G217" s="12" t="str">
        <f t="shared" si="52"/>
        <v>Si</v>
      </c>
      <c r="H217" t="s">
        <v>116</v>
      </c>
      <c r="I217" s="7" t="s">
        <v>124</v>
      </c>
      <c r="J217" s="8">
        <v>40909</v>
      </c>
      <c r="K217">
        <f t="shared" ca="1" si="53"/>
        <v>14</v>
      </c>
      <c r="L217" t="str">
        <f t="shared" ca="1" si="54"/>
        <v>10-20 años</v>
      </c>
      <c r="M217" s="8">
        <v>40909</v>
      </c>
      <c r="N217">
        <f t="shared" ca="1" si="67"/>
        <v>14</v>
      </c>
      <c r="O217" t="str">
        <f t="shared" ca="1" si="55"/>
        <v>10-20 años</v>
      </c>
      <c r="P217" s="8">
        <v>27395</v>
      </c>
      <c r="Q217">
        <f t="shared" ca="1" si="56"/>
        <v>51</v>
      </c>
      <c r="R217" t="str">
        <f t="shared" ca="1" si="57"/>
        <v>45-54</v>
      </c>
      <c r="S217" t="s">
        <v>133</v>
      </c>
      <c r="T217">
        <v>1</v>
      </c>
      <c r="V217">
        <v>1</v>
      </c>
      <c r="X217">
        <v>1</v>
      </c>
      <c r="Z217">
        <v>1</v>
      </c>
      <c r="BR217">
        <f t="shared" si="51"/>
        <v>4</v>
      </c>
      <c r="BS217" t="str">
        <f t="shared" si="58"/>
        <v>Préstamo</v>
      </c>
      <c r="BT217" t="s">
        <v>104</v>
      </c>
      <c r="BU217" t="s">
        <v>105</v>
      </c>
      <c r="BV217" t="s">
        <v>106</v>
      </c>
      <c r="BW217" s="8" t="s">
        <v>101</v>
      </c>
      <c r="BX217" s="9">
        <f t="shared" ca="1" si="59"/>
        <v>4438304</v>
      </c>
      <c r="BY217" s="10" t="str">
        <f t="shared" ca="1" si="60"/>
        <v>750k-5 mil</v>
      </c>
      <c r="BZ217" s="7">
        <f t="shared" ca="1" si="61"/>
        <v>1938250</v>
      </c>
      <c r="CA217" s="7"/>
      <c r="CB217" s="7">
        <f t="shared" ca="1" si="62"/>
        <v>1938250</v>
      </c>
      <c r="CC217" s="7" t="s">
        <v>110</v>
      </c>
      <c r="CD217" s="7" t="s">
        <v>111</v>
      </c>
      <c r="CE217" s="7">
        <f t="shared" ca="1" si="63"/>
        <v>4</v>
      </c>
      <c r="CF217" s="7">
        <f t="shared" ca="1" si="64"/>
        <v>1109576</v>
      </c>
      <c r="CG217" s="11">
        <f t="shared" ca="1" si="65"/>
        <v>2.2898511543918483</v>
      </c>
      <c r="CH217" s="7" t="str">
        <f t="shared" ca="1" si="66"/>
        <v>1-5x</v>
      </c>
      <c r="CI217" s="7" t="s">
        <v>112</v>
      </c>
    </row>
    <row r="218" spans="1:87" x14ac:dyDescent="0.75">
      <c r="A218" s="1">
        <v>11325</v>
      </c>
      <c r="B218" s="1" t="s">
        <v>99</v>
      </c>
      <c r="C218" s="13">
        <v>0.7</v>
      </c>
      <c r="D218" s="1" t="s">
        <v>100</v>
      </c>
      <c r="E218" s="1" t="s">
        <v>100</v>
      </c>
      <c r="F218" s="13">
        <v>0.4</v>
      </c>
      <c r="G218" s="13" t="str">
        <f t="shared" si="52"/>
        <v>Si</v>
      </c>
      <c r="H218" s="1" t="s">
        <v>116</v>
      </c>
      <c r="I218" s="2" t="s">
        <v>124</v>
      </c>
      <c r="J218" s="3">
        <v>40544</v>
      </c>
      <c r="K218" s="1">
        <f t="shared" ca="1" si="53"/>
        <v>15</v>
      </c>
      <c r="L218" s="1" t="str">
        <f t="shared" ca="1" si="54"/>
        <v>10-20 años</v>
      </c>
      <c r="M218" s="3">
        <v>40544</v>
      </c>
      <c r="N218" s="1">
        <f t="shared" ca="1" si="67"/>
        <v>15</v>
      </c>
      <c r="O218" s="1" t="str">
        <f t="shared" ca="1" si="55"/>
        <v>10-20 años</v>
      </c>
      <c r="P218" s="3">
        <v>25569</v>
      </c>
      <c r="Q218" s="1">
        <f t="shared" ca="1" si="56"/>
        <v>56</v>
      </c>
      <c r="R218" s="1" t="str">
        <f t="shared" ca="1" si="57"/>
        <v>55-64</v>
      </c>
      <c r="S218" s="1" t="s">
        <v>103</v>
      </c>
      <c r="T218" s="1">
        <v>1</v>
      </c>
      <c r="U218" s="1">
        <v>1</v>
      </c>
      <c r="V218" s="1">
        <v>1</v>
      </c>
      <c r="W218" s="1">
        <v>1</v>
      </c>
      <c r="X218" s="1">
        <v>1</v>
      </c>
      <c r="Y218" s="1">
        <v>1</v>
      </c>
      <c r="Z218" s="1">
        <v>1</v>
      </c>
      <c r="AA218" s="1"/>
      <c r="AB218" s="1"/>
      <c r="AC218" s="1"/>
      <c r="AD218" s="1"/>
      <c r="AE218" s="1"/>
      <c r="AF218" s="1"/>
      <c r="AG218" s="1"/>
      <c r="AH218" s="1"/>
      <c r="AI218" s="1"/>
      <c r="AJ218" s="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f t="shared" si="51"/>
        <v>7</v>
      </c>
      <c r="BS218" s="1" t="str">
        <f t="shared" si="58"/>
        <v>Préstamo</v>
      </c>
      <c r="BT218" s="1" t="s">
        <v>104</v>
      </c>
      <c r="BU218" s="1" t="s">
        <v>105</v>
      </c>
      <c r="BV218" s="1" t="s">
        <v>106</v>
      </c>
      <c r="BW218" s="3" t="s">
        <v>101</v>
      </c>
      <c r="BX218" s="4">
        <f t="shared" ca="1" si="59"/>
        <v>2596016</v>
      </c>
      <c r="BY218" s="5" t="str">
        <f t="shared" ca="1" si="60"/>
        <v>750k-5 mil</v>
      </c>
      <c r="BZ218" s="2">
        <f t="shared" ca="1" si="61"/>
        <v>952590</v>
      </c>
      <c r="CA218" s="2"/>
      <c r="CB218" s="2">
        <f t="shared" ca="1" si="62"/>
        <v>952590</v>
      </c>
      <c r="CC218" s="2" t="s">
        <v>119</v>
      </c>
      <c r="CD218" s="2" t="s">
        <v>125</v>
      </c>
      <c r="CE218" s="2">
        <f t="shared" ca="1" si="63"/>
        <v>4</v>
      </c>
      <c r="CF218" s="2">
        <f t="shared" ca="1" si="64"/>
        <v>649004</v>
      </c>
      <c r="CG218" s="6">
        <f t="shared" ca="1" si="65"/>
        <v>2.7252186145141142</v>
      </c>
      <c r="CH218" s="2" t="str">
        <f t="shared" ca="1" si="66"/>
        <v>1-5x</v>
      </c>
      <c r="CI218" s="2" t="s">
        <v>112</v>
      </c>
    </row>
    <row r="219" spans="1:87" x14ac:dyDescent="0.75">
      <c r="A219">
        <v>11326</v>
      </c>
      <c r="B219" t="s">
        <v>99</v>
      </c>
      <c r="C219" s="12">
        <v>0.8</v>
      </c>
      <c r="D219" t="s">
        <v>101</v>
      </c>
      <c r="E219" t="s">
        <v>100</v>
      </c>
      <c r="F219" s="12">
        <v>0.75</v>
      </c>
      <c r="G219" s="12" t="str">
        <f t="shared" si="52"/>
        <v>Si</v>
      </c>
      <c r="H219" t="s">
        <v>102</v>
      </c>
      <c r="I219" s="7" t="s">
        <v>117</v>
      </c>
      <c r="J219" s="8">
        <v>40179</v>
      </c>
      <c r="K219">
        <f t="shared" ca="1" si="53"/>
        <v>16</v>
      </c>
      <c r="L219" t="str">
        <f t="shared" ca="1" si="54"/>
        <v>10-20 años</v>
      </c>
      <c r="M219" s="8">
        <v>40179</v>
      </c>
      <c r="N219">
        <f t="shared" ca="1" si="67"/>
        <v>16</v>
      </c>
      <c r="O219" t="str">
        <f t="shared" ca="1" si="55"/>
        <v>10-20 años</v>
      </c>
      <c r="P219" s="8">
        <v>23743</v>
      </c>
      <c r="Q219">
        <f t="shared" ca="1" si="56"/>
        <v>61</v>
      </c>
      <c r="R219" t="str">
        <f t="shared" ca="1" si="57"/>
        <v>55-64</v>
      </c>
      <c r="S219" t="s">
        <v>103</v>
      </c>
      <c r="V219">
        <v>1</v>
      </c>
      <c r="X219">
        <v>1</v>
      </c>
      <c r="Z219">
        <v>1</v>
      </c>
      <c r="BR219">
        <f t="shared" si="51"/>
        <v>3</v>
      </c>
      <c r="BS219" t="str">
        <f t="shared" si="58"/>
        <v>Sin préstamo</v>
      </c>
      <c r="BT219" t="s">
        <v>104</v>
      </c>
      <c r="BU219" t="s">
        <v>122</v>
      </c>
      <c r="BV219" t="s">
        <v>123</v>
      </c>
      <c r="BW219" s="8" t="s">
        <v>101</v>
      </c>
      <c r="BX219" s="9" t="str">
        <f t="shared" ca="1" si="59"/>
        <v/>
      </c>
      <c r="BY219" s="10" t="str">
        <f t="shared" ca="1" si="60"/>
        <v/>
      </c>
      <c r="BZ219" s="7">
        <f t="shared" ca="1" si="61"/>
        <v>904093</v>
      </c>
      <c r="CA219" s="7"/>
      <c r="CB219" s="7">
        <f t="shared" ca="1" si="62"/>
        <v>904093</v>
      </c>
      <c r="CC219" s="7"/>
      <c r="CD219" s="7"/>
      <c r="CE219" s="7" t="str">
        <f t="shared" ca="1" si="63"/>
        <v/>
      </c>
      <c r="CF219" s="7" t="str">
        <f t="shared" ca="1" si="64"/>
        <v/>
      </c>
      <c r="CG219" s="11" t="str">
        <f t="shared" ca="1" si="65"/>
        <v/>
      </c>
      <c r="CH219" s="7" t="str">
        <f t="shared" ca="1" si="66"/>
        <v/>
      </c>
      <c r="CI219" s="7" t="s">
        <v>102</v>
      </c>
    </row>
    <row r="220" spans="1:87" x14ac:dyDescent="0.75">
      <c r="A220" s="1">
        <v>11327</v>
      </c>
      <c r="B220" s="1" t="s">
        <v>99</v>
      </c>
      <c r="C220" s="13">
        <v>0.75</v>
      </c>
      <c r="D220" s="1" t="s">
        <v>100</v>
      </c>
      <c r="E220" s="1" t="s">
        <v>101</v>
      </c>
      <c r="F220" s="13"/>
      <c r="G220" s="13" t="str">
        <f t="shared" si="52"/>
        <v>Si</v>
      </c>
      <c r="H220" s="1" t="s">
        <v>102</v>
      </c>
      <c r="I220" s="2" t="s">
        <v>117</v>
      </c>
      <c r="J220" s="3">
        <v>39814</v>
      </c>
      <c r="K220" s="1">
        <f t="shared" ca="1" si="53"/>
        <v>17</v>
      </c>
      <c r="L220" s="1" t="str">
        <f t="shared" ca="1" si="54"/>
        <v>10-20 años</v>
      </c>
      <c r="M220" s="3">
        <v>39814</v>
      </c>
      <c r="N220" s="1">
        <f t="shared" ca="1" si="67"/>
        <v>17</v>
      </c>
      <c r="O220" s="1" t="str">
        <f t="shared" ca="1" si="55"/>
        <v>10-20 años</v>
      </c>
      <c r="P220" s="3">
        <v>36526</v>
      </c>
      <c r="Q220" s="1">
        <f t="shared" ca="1" si="56"/>
        <v>26</v>
      </c>
      <c r="R220" s="1" t="str">
        <f t="shared" ca="1" si="57"/>
        <v>25-34</v>
      </c>
      <c r="S220" s="1" t="s">
        <v>121</v>
      </c>
      <c r="T220" s="1"/>
      <c r="U220" s="1">
        <v>1</v>
      </c>
      <c r="V220" s="1">
        <v>1</v>
      </c>
      <c r="W220" s="1">
        <v>1</v>
      </c>
      <c r="X220" s="1">
        <v>1</v>
      </c>
      <c r="Y220" s="1"/>
      <c r="Z220" s="1"/>
      <c r="AA220" s="1"/>
      <c r="AB220" s="1"/>
      <c r="AC220" s="1"/>
      <c r="AD220" s="1"/>
      <c r="AE220" s="1"/>
      <c r="AF220" s="1"/>
      <c r="AG220" s="1"/>
      <c r="AH220" s="1"/>
      <c r="AI220" s="1"/>
      <c r="AJ220" s="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f t="shared" si="51"/>
        <v>4</v>
      </c>
      <c r="BS220" s="1" t="str">
        <f t="shared" si="58"/>
        <v>Sin préstamo</v>
      </c>
      <c r="BT220" s="1" t="s">
        <v>104</v>
      </c>
      <c r="BU220" s="1" t="s">
        <v>122</v>
      </c>
      <c r="BV220" s="1" t="s">
        <v>123</v>
      </c>
      <c r="BW220" s="3" t="s">
        <v>101</v>
      </c>
      <c r="BX220" s="4" t="str">
        <f t="shared" ca="1" si="59"/>
        <v/>
      </c>
      <c r="BY220" s="5" t="str">
        <f t="shared" ca="1" si="60"/>
        <v/>
      </c>
      <c r="BZ220" s="2">
        <f t="shared" ca="1" si="61"/>
        <v>394538</v>
      </c>
      <c r="CA220" s="2"/>
      <c r="CB220" s="2">
        <f t="shared" ca="1" si="62"/>
        <v>394538</v>
      </c>
      <c r="CC220" s="2"/>
      <c r="CD220" s="2"/>
      <c r="CE220" s="2" t="str">
        <f t="shared" ca="1" si="63"/>
        <v/>
      </c>
      <c r="CF220" s="2" t="str">
        <f t="shared" ca="1" si="64"/>
        <v/>
      </c>
      <c r="CG220" s="6" t="str">
        <f t="shared" ca="1" si="65"/>
        <v/>
      </c>
      <c r="CH220" s="2" t="str">
        <f t="shared" ca="1" si="66"/>
        <v/>
      </c>
      <c r="CI220" s="2" t="s">
        <v>102</v>
      </c>
    </row>
    <row r="221" spans="1:87" x14ac:dyDescent="0.75">
      <c r="A221">
        <v>11328</v>
      </c>
      <c r="B221" t="s">
        <v>99</v>
      </c>
      <c r="C221" s="12">
        <v>1</v>
      </c>
      <c r="D221" t="s">
        <v>101</v>
      </c>
      <c r="E221" t="s">
        <v>101</v>
      </c>
      <c r="G221" s="12" t="str">
        <f t="shared" si="52"/>
        <v>Si</v>
      </c>
      <c r="H221" t="s">
        <v>116</v>
      </c>
      <c r="I221" s="7" t="s">
        <v>108</v>
      </c>
      <c r="J221" s="8">
        <v>39448</v>
      </c>
      <c r="K221">
        <f t="shared" ca="1" si="53"/>
        <v>18</v>
      </c>
      <c r="L221" t="str">
        <f t="shared" ca="1" si="54"/>
        <v>10-20 años</v>
      </c>
      <c r="M221" s="8">
        <v>39448</v>
      </c>
      <c r="N221">
        <f t="shared" ca="1" si="67"/>
        <v>18</v>
      </c>
      <c r="O221" t="str">
        <f t="shared" ca="1" si="55"/>
        <v>10-20 años</v>
      </c>
      <c r="P221" s="8">
        <v>34700</v>
      </c>
      <c r="Q221">
        <f t="shared" ca="1" si="56"/>
        <v>31</v>
      </c>
      <c r="R221" t="str">
        <f t="shared" ca="1" si="57"/>
        <v>25-34</v>
      </c>
      <c r="S221" t="s">
        <v>103</v>
      </c>
      <c r="T221">
        <v>1</v>
      </c>
      <c r="V221">
        <v>1</v>
      </c>
      <c r="X221">
        <v>1</v>
      </c>
      <c r="Z221">
        <v>1</v>
      </c>
      <c r="BR221">
        <f t="shared" si="51"/>
        <v>4</v>
      </c>
      <c r="BS221" t="str">
        <f t="shared" si="58"/>
        <v>Préstamo</v>
      </c>
      <c r="BT221" t="s">
        <v>104</v>
      </c>
      <c r="BU221" t="s">
        <v>105</v>
      </c>
      <c r="BV221" t="s">
        <v>106</v>
      </c>
      <c r="BW221" s="8" t="s">
        <v>101</v>
      </c>
      <c r="BX221" s="9">
        <f t="shared" ca="1" si="59"/>
        <v>3038005</v>
      </c>
      <c r="BY221" s="10" t="str">
        <f t="shared" ca="1" si="60"/>
        <v>750k-5 mil</v>
      </c>
      <c r="BZ221" s="7">
        <f t="shared" ca="1" si="61"/>
        <v>1053835</v>
      </c>
      <c r="CA221" s="7"/>
      <c r="CB221" s="7">
        <f t="shared" ca="1" si="62"/>
        <v>1053835</v>
      </c>
      <c r="CC221" s="7" t="s">
        <v>110</v>
      </c>
      <c r="CD221" s="7" t="s">
        <v>111</v>
      </c>
      <c r="CE221" s="7">
        <f t="shared" ca="1" si="63"/>
        <v>7</v>
      </c>
      <c r="CF221" s="7">
        <f t="shared" ca="1" si="64"/>
        <v>434000.71428571426</v>
      </c>
      <c r="CG221" s="11">
        <f t="shared" ca="1" si="65"/>
        <v>2.8828089786351754</v>
      </c>
      <c r="CH221" s="7" t="str">
        <f t="shared" ca="1" si="66"/>
        <v>1-5x</v>
      </c>
      <c r="CI221" s="7" t="s">
        <v>112</v>
      </c>
    </row>
    <row r="222" spans="1:87" x14ac:dyDescent="0.75">
      <c r="A222" s="1">
        <v>11329</v>
      </c>
      <c r="B222" s="1" t="s">
        <v>99</v>
      </c>
      <c r="C222" s="13">
        <v>0</v>
      </c>
      <c r="D222" s="1" t="s">
        <v>100</v>
      </c>
      <c r="E222" s="1" t="s">
        <v>100</v>
      </c>
      <c r="F222" s="13">
        <v>0.15</v>
      </c>
      <c r="G222" s="13" t="str">
        <f t="shared" si="52"/>
        <v>No</v>
      </c>
      <c r="H222" s="1" t="s">
        <v>102</v>
      </c>
      <c r="I222" s="2" t="s">
        <v>102</v>
      </c>
      <c r="J222" s="3">
        <v>39083</v>
      </c>
      <c r="K222" s="1">
        <f t="shared" ca="1" si="53"/>
        <v>19</v>
      </c>
      <c r="L222" s="1" t="str">
        <f t="shared" ca="1" si="54"/>
        <v>10-20 años</v>
      </c>
      <c r="M222" s="3">
        <v>39083</v>
      </c>
      <c r="N222" s="1">
        <f t="shared" ca="1" si="67"/>
        <v>19</v>
      </c>
      <c r="O222" s="1" t="str">
        <f t="shared" ca="1" si="55"/>
        <v>10-20 años</v>
      </c>
      <c r="P222" s="3">
        <v>32874</v>
      </c>
      <c r="Q222" s="1">
        <f t="shared" ca="1" si="56"/>
        <v>36</v>
      </c>
      <c r="R222" s="1" t="str">
        <f t="shared" ca="1" si="57"/>
        <v>35-44</v>
      </c>
      <c r="S222" s="1" t="s">
        <v>103</v>
      </c>
      <c r="T222" s="1"/>
      <c r="U222" s="1">
        <v>1</v>
      </c>
      <c r="V222" s="1"/>
      <c r="W222" s="1">
        <v>1</v>
      </c>
      <c r="X222" s="1"/>
      <c r="Y222" s="1">
        <v>1</v>
      </c>
      <c r="Z222" s="1"/>
      <c r="AA222" s="1"/>
      <c r="AB222" s="1"/>
      <c r="AC222" s="1"/>
      <c r="AD222" s="1"/>
      <c r="AE222" s="1"/>
      <c r="AF222" s="1"/>
      <c r="AG222" s="1"/>
      <c r="AH222" s="1"/>
      <c r="AI222" s="1"/>
      <c r="AJ222" s="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f t="shared" si="51"/>
        <v>3</v>
      </c>
      <c r="BS222" s="1" t="str">
        <f t="shared" si="58"/>
        <v>Sin préstamo</v>
      </c>
      <c r="BT222" s="1" t="s">
        <v>104</v>
      </c>
      <c r="BU222" s="1" t="s">
        <v>105</v>
      </c>
      <c r="BV222" s="1" t="s">
        <v>106</v>
      </c>
      <c r="BW222" s="3" t="s">
        <v>101</v>
      </c>
      <c r="BX222" s="4" t="str">
        <f t="shared" ca="1" si="59"/>
        <v/>
      </c>
      <c r="BY222" s="5" t="str">
        <f t="shared" ca="1" si="60"/>
        <v/>
      </c>
      <c r="BZ222" s="2">
        <f t="shared" ca="1" si="61"/>
        <v>1100239</v>
      </c>
      <c r="CA222" s="2"/>
      <c r="CB222" s="2">
        <f t="shared" ca="1" si="62"/>
        <v>1100239</v>
      </c>
      <c r="CC222" s="2"/>
      <c r="CD222" s="2"/>
      <c r="CE222" s="2" t="str">
        <f t="shared" ca="1" si="63"/>
        <v/>
      </c>
      <c r="CF222" s="2" t="str">
        <f t="shared" ca="1" si="64"/>
        <v/>
      </c>
      <c r="CG222" s="6" t="str">
        <f t="shared" ca="1" si="65"/>
        <v/>
      </c>
      <c r="CH222" s="2" t="str">
        <f t="shared" ca="1" si="66"/>
        <v/>
      </c>
      <c r="CI222" s="2" t="s">
        <v>102</v>
      </c>
    </row>
    <row r="223" spans="1:87" x14ac:dyDescent="0.75">
      <c r="A223">
        <v>11330</v>
      </c>
      <c r="B223" t="s">
        <v>136</v>
      </c>
      <c r="C223" s="12">
        <v>0.4</v>
      </c>
      <c r="D223" t="s">
        <v>101</v>
      </c>
      <c r="E223" t="s">
        <v>100</v>
      </c>
      <c r="F223" s="12">
        <v>0.5</v>
      </c>
      <c r="G223" s="12" t="str">
        <f t="shared" si="52"/>
        <v>No</v>
      </c>
      <c r="H223" t="s">
        <v>102</v>
      </c>
      <c r="I223" s="7" t="s">
        <v>117</v>
      </c>
      <c r="J223" s="8">
        <v>38718</v>
      </c>
      <c r="K223">
        <f t="shared" ca="1" si="53"/>
        <v>20</v>
      </c>
      <c r="L223" t="str">
        <f t="shared" ca="1" si="54"/>
        <v>&gt;20 años</v>
      </c>
      <c r="M223" s="8">
        <v>38718</v>
      </c>
      <c r="N223">
        <f t="shared" ca="1" si="67"/>
        <v>20</v>
      </c>
      <c r="O223" t="str">
        <f t="shared" ca="1" si="55"/>
        <v>&gt;20 años</v>
      </c>
      <c r="P223" s="8">
        <v>31048</v>
      </c>
      <c r="Q223">
        <f t="shared" ca="1" si="56"/>
        <v>41</v>
      </c>
      <c r="R223" t="str">
        <f t="shared" ca="1" si="57"/>
        <v>35-44</v>
      </c>
      <c r="S223" t="s">
        <v>133</v>
      </c>
      <c r="V223">
        <v>1</v>
      </c>
      <c r="X223">
        <v>1</v>
      </c>
      <c r="Z223">
        <v>1</v>
      </c>
      <c r="BR223">
        <f t="shared" si="51"/>
        <v>3</v>
      </c>
      <c r="BS223" t="str">
        <f t="shared" si="58"/>
        <v>Sin préstamo</v>
      </c>
      <c r="BT223" t="s">
        <v>104</v>
      </c>
      <c r="BU223" t="s">
        <v>122</v>
      </c>
      <c r="BV223" t="s">
        <v>123</v>
      </c>
      <c r="BW223" s="8" t="s">
        <v>101</v>
      </c>
      <c r="BX223" s="9" t="str">
        <f t="shared" ca="1" si="59"/>
        <v/>
      </c>
      <c r="BY223" s="10" t="str">
        <f t="shared" ca="1" si="60"/>
        <v/>
      </c>
      <c r="BZ223" s="7">
        <f t="shared" ca="1" si="61"/>
        <v>969296</v>
      </c>
      <c r="CA223" s="7"/>
      <c r="CB223" s="7">
        <f t="shared" ca="1" si="62"/>
        <v>969296</v>
      </c>
      <c r="CC223" s="7"/>
      <c r="CD223" s="7"/>
      <c r="CE223" s="7" t="str">
        <f t="shared" ca="1" si="63"/>
        <v/>
      </c>
      <c r="CF223" s="7" t="str">
        <f t="shared" ca="1" si="64"/>
        <v/>
      </c>
      <c r="CG223" s="11" t="str">
        <f t="shared" ca="1" si="65"/>
        <v/>
      </c>
      <c r="CH223" s="7" t="str">
        <f t="shared" ca="1" si="66"/>
        <v/>
      </c>
      <c r="CI223" s="7" t="s">
        <v>102</v>
      </c>
    </row>
    <row r="224" spans="1:87" x14ac:dyDescent="0.75">
      <c r="A224" s="1">
        <v>11331</v>
      </c>
      <c r="B224" s="1" t="s">
        <v>99</v>
      </c>
      <c r="C224" s="13">
        <v>0.15</v>
      </c>
      <c r="D224" s="1" t="s">
        <v>100</v>
      </c>
      <c r="E224" s="1" t="s">
        <v>101</v>
      </c>
      <c r="F224" s="13"/>
      <c r="G224" s="13" t="str">
        <f t="shared" si="52"/>
        <v>No</v>
      </c>
      <c r="H224" s="1" t="s">
        <v>102</v>
      </c>
      <c r="I224" s="2" t="s">
        <v>102</v>
      </c>
      <c r="J224" s="3">
        <v>38353</v>
      </c>
      <c r="K224" s="1">
        <f t="shared" ca="1" si="53"/>
        <v>21</v>
      </c>
      <c r="L224" s="1" t="str">
        <f t="shared" ca="1" si="54"/>
        <v>&gt;20 años</v>
      </c>
      <c r="M224" s="3">
        <v>38353</v>
      </c>
      <c r="N224" s="1">
        <f t="shared" ca="1" si="67"/>
        <v>21</v>
      </c>
      <c r="O224" s="1" t="str">
        <f t="shared" ca="1" si="55"/>
        <v>&gt;20 años</v>
      </c>
      <c r="P224" s="3">
        <v>29221</v>
      </c>
      <c r="Q224" s="1">
        <f t="shared" ca="1" si="56"/>
        <v>46</v>
      </c>
      <c r="R224" s="1" t="str">
        <f t="shared" ca="1" si="57"/>
        <v>45-54</v>
      </c>
      <c r="S224" s="1" t="s">
        <v>133</v>
      </c>
      <c r="T224" s="1"/>
      <c r="U224" s="1">
        <v>1</v>
      </c>
      <c r="V224" s="1">
        <v>1</v>
      </c>
      <c r="W224" s="1">
        <v>1</v>
      </c>
      <c r="X224" s="1">
        <v>1</v>
      </c>
      <c r="Y224" s="1">
        <v>1</v>
      </c>
      <c r="Z224" s="1">
        <v>1</v>
      </c>
      <c r="AA224" s="1"/>
      <c r="AB224" s="1"/>
      <c r="AC224" s="1"/>
      <c r="AD224" s="1"/>
      <c r="AE224" s="1"/>
      <c r="AF224" s="1"/>
      <c r="AG224" s="1"/>
      <c r="AH224" s="1"/>
      <c r="AI224" s="1"/>
      <c r="AJ224" s="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f t="shared" si="51"/>
        <v>6</v>
      </c>
      <c r="BS224" s="1" t="str">
        <f t="shared" si="58"/>
        <v>Sin préstamo</v>
      </c>
      <c r="BT224" s="1" t="s">
        <v>104</v>
      </c>
      <c r="BU224" s="1" t="s">
        <v>109</v>
      </c>
      <c r="BV224" s="1" t="s">
        <v>134</v>
      </c>
      <c r="BW224" s="3" t="s">
        <v>101</v>
      </c>
      <c r="BX224" s="4" t="str">
        <f t="shared" ca="1" si="59"/>
        <v/>
      </c>
      <c r="BY224" s="5" t="str">
        <f t="shared" ca="1" si="60"/>
        <v/>
      </c>
      <c r="BZ224" s="2">
        <f t="shared" ca="1" si="61"/>
        <v>1565400</v>
      </c>
      <c r="CA224" s="2"/>
      <c r="CB224" s="2">
        <f t="shared" ca="1" si="62"/>
        <v>1565400</v>
      </c>
      <c r="CC224" s="2"/>
      <c r="CD224" s="2"/>
      <c r="CE224" s="2" t="str">
        <f t="shared" ca="1" si="63"/>
        <v/>
      </c>
      <c r="CF224" s="2" t="str">
        <f t="shared" ca="1" si="64"/>
        <v/>
      </c>
      <c r="CG224" s="6" t="str">
        <f t="shared" ca="1" si="65"/>
        <v/>
      </c>
      <c r="CH224" s="2" t="str">
        <f t="shared" ca="1" si="66"/>
        <v/>
      </c>
      <c r="CI224" s="2" t="s">
        <v>102</v>
      </c>
    </row>
    <row r="225" spans="1:87" x14ac:dyDescent="0.75">
      <c r="A225">
        <v>11332</v>
      </c>
      <c r="B225" t="s">
        <v>99</v>
      </c>
      <c r="C225" s="12">
        <v>0.2</v>
      </c>
      <c r="D225" t="s">
        <v>101</v>
      </c>
      <c r="E225" t="s">
        <v>101</v>
      </c>
      <c r="G225" s="12" t="str">
        <f t="shared" si="52"/>
        <v>No</v>
      </c>
      <c r="H225" t="s">
        <v>107</v>
      </c>
      <c r="I225" s="7" t="s">
        <v>124</v>
      </c>
      <c r="J225" s="8">
        <v>37987</v>
      </c>
      <c r="K225">
        <f t="shared" ca="1" si="53"/>
        <v>22</v>
      </c>
      <c r="L225" t="str">
        <f t="shared" ca="1" si="54"/>
        <v>&gt;20 años</v>
      </c>
      <c r="M225" s="8">
        <v>37987</v>
      </c>
      <c r="N225">
        <f t="shared" ca="1" si="67"/>
        <v>22</v>
      </c>
      <c r="O225" t="str">
        <f t="shared" ca="1" si="55"/>
        <v>&gt;20 años</v>
      </c>
      <c r="P225" s="8">
        <v>27395</v>
      </c>
      <c r="Q225">
        <f t="shared" ca="1" si="56"/>
        <v>51</v>
      </c>
      <c r="R225" t="str">
        <f t="shared" ca="1" si="57"/>
        <v>45-54</v>
      </c>
      <c r="S225" t="s">
        <v>131</v>
      </c>
      <c r="T225">
        <v>1</v>
      </c>
      <c r="V225">
        <v>1</v>
      </c>
      <c r="X225">
        <v>1</v>
      </c>
      <c r="Z225">
        <v>1</v>
      </c>
      <c r="BR225">
        <f t="shared" si="51"/>
        <v>4</v>
      </c>
      <c r="BS225" t="str">
        <f t="shared" si="58"/>
        <v>Préstamo</v>
      </c>
      <c r="BT225" t="s">
        <v>104</v>
      </c>
      <c r="BU225" t="s">
        <v>105</v>
      </c>
      <c r="BV225" t="s">
        <v>106</v>
      </c>
      <c r="BW225" s="8" t="s">
        <v>101</v>
      </c>
      <c r="BX225" s="9">
        <f t="shared" ca="1" si="59"/>
        <v>4292380</v>
      </c>
      <c r="BY225" s="10" t="str">
        <f t="shared" ca="1" si="60"/>
        <v>750k-5 mil</v>
      </c>
      <c r="BZ225" s="7">
        <f t="shared" ca="1" si="61"/>
        <v>658394</v>
      </c>
      <c r="CA225" s="7"/>
      <c r="CB225" s="7">
        <f t="shared" ca="1" si="62"/>
        <v>658394</v>
      </c>
      <c r="CC225" s="7" t="s">
        <v>110</v>
      </c>
      <c r="CD225" s="7" t="s">
        <v>111</v>
      </c>
      <c r="CE225" s="7">
        <f t="shared" ca="1" si="63"/>
        <v>6</v>
      </c>
      <c r="CF225" s="7">
        <f t="shared" ca="1" si="64"/>
        <v>715396.66666666663</v>
      </c>
      <c r="CG225" s="11">
        <f t="shared" ca="1" si="65"/>
        <v>6.5194701045270769</v>
      </c>
      <c r="CH225" s="7" t="str">
        <f t="shared" ca="1" si="66"/>
        <v>5-10x</v>
      </c>
      <c r="CI225" s="7" t="s">
        <v>112</v>
      </c>
    </row>
    <row r="226" spans="1:87" x14ac:dyDescent="0.75">
      <c r="A226" s="1">
        <v>11333</v>
      </c>
      <c r="B226" s="1" t="s">
        <v>99</v>
      </c>
      <c r="C226" s="13">
        <v>0.3</v>
      </c>
      <c r="D226" s="1" t="s">
        <v>100</v>
      </c>
      <c r="E226" s="1" t="s">
        <v>100</v>
      </c>
      <c r="F226" s="13">
        <v>0.15</v>
      </c>
      <c r="G226" s="13" t="str">
        <f t="shared" si="52"/>
        <v>No</v>
      </c>
      <c r="H226" s="1" t="s">
        <v>116</v>
      </c>
      <c r="I226" s="2" t="s">
        <v>117</v>
      </c>
      <c r="J226" s="3">
        <v>37622</v>
      </c>
      <c r="K226" s="1">
        <f t="shared" ca="1" si="53"/>
        <v>23</v>
      </c>
      <c r="L226" s="1" t="str">
        <f t="shared" ca="1" si="54"/>
        <v>&gt;20 años</v>
      </c>
      <c r="M226" s="3">
        <v>37622</v>
      </c>
      <c r="N226" s="1">
        <f t="shared" ca="1" si="67"/>
        <v>23</v>
      </c>
      <c r="O226" s="1" t="str">
        <f t="shared" ca="1" si="55"/>
        <v>&gt;20 años</v>
      </c>
      <c r="P226" s="3">
        <v>25569</v>
      </c>
      <c r="Q226" s="1">
        <f t="shared" ca="1" si="56"/>
        <v>56</v>
      </c>
      <c r="R226" s="1" t="str">
        <f t="shared" ca="1" si="57"/>
        <v>55-64</v>
      </c>
      <c r="S226" s="1" t="s">
        <v>103</v>
      </c>
      <c r="T226" s="1">
        <v>1</v>
      </c>
      <c r="U226" s="1">
        <v>1</v>
      </c>
      <c r="V226" s="1">
        <v>1</v>
      </c>
      <c r="W226" s="1">
        <v>1</v>
      </c>
      <c r="X226" s="1">
        <v>1</v>
      </c>
      <c r="Y226" s="1"/>
      <c r="Z226" s="1"/>
      <c r="AA226" s="1"/>
      <c r="AB226" s="1"/>
      <c r="AC226" s="1"/>
      <c r="AD226" s="1"/>
      <c r="AE226" s="1"/>
      <c r="AF226" s="1"/>
      <c r="AG226" s="1"/>
      <c r="AH226" s="1"/>
      <c r="AI226" s="1"/>
      <c r="AJ226" s="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f t="shared" si="51"/>
        <v>5</v>
      </c>
      <c r="BS226" s="1" t="str">
        <f t="shared" si="58"/>
        <v>Préstamo</v>
      </c>
      <c r="BT226" s="1" t="s">
        <v>104</v>
      </c>
      <c r="BU226" s="1" t="s">
        <v>122</v>
      </c>
      <c r="BV226" s="1" t="s">
        <v>123</v>
      </c>
      <c r="BW226" s="3" t="s">
        <v>101</v>
      </c>
      <c r="BX226" s="4">
        <f t="shared" ca="1" si="59"/>
        <v>2399695</v>
      </c>
      <c r="BY226" s="5" t="str">
        <f t="shared" ca="1" si="60"/>
        <v>750k-5 mil</v>
      </c>
      <c r="BZ226" s="2">
        <f t="shared" ca="1" si="61"/>
        <v>1021809</v>
      </c>
      <c r="CA226" s="2"/>
      <c r="CB226" s="2">
        <f t="shared" ca="1" si="62"/>
        <v>1021809</v>
      </c>
      <c r="CC226" s="2" t="s">
        <v>119</v>
      </c>
      <c r="CD226" s="2" t="s">
        <v>125</v>
      </c>
      <c r="CE226" s="2">
        <f t="shared" ca="1" si="63"/>
        <v>6</v>
      </c>
      <c r="CF226" s="2">
        <f t="shared" ca="1" si="64"/>
        <v>399949.16666666669</v>
      </c>
      <c r="CG226" s="6">
        <f t="shared" ca="1" si="65"/>
        <v>2.3484770637173873</v>
      </c>
      <c r="CH226" s="2" t="str">
        <f t="shared" ca="1" si="66"/>
        <v>1-5x</v>
      </c>
      <c r="CI226" s="2" t="s">
        <v>112</v>
      </c>
    </row>
    <row r="227" spans="1:87" x14ac:dyDescent="0.75">
      <c r="A227">
        <v>11334</v>
      </c>
      <c r="B227" t="s">
        <v>99</v>
      </c>
      <c r="C227" s="12">
        <v>0.4</v>
      </c>
      <c r="D227" t="s">
        <v>101</v>
      </c>
      <c r="E227" t="s">
        <v>100</v>
      </c>
      <c r="F227" s="12">
        <v>0.3</v>
      </c>
      <c r="G227" s="12" t="str">
        <f t="shared" si="52"/>
        <v>No</v>
      </c>
      <c r="H227" t="s">
        <v>102</v>
      </c>
      <c r="I227" s="7" t="s">
        <v>102</v>
      </c>
      <c r="J227" s="8">
        <v>37257</v>
      </c>
      <c r="K227">
        <f t="shared" ca="1" si="53"/>
        <v>24</v>
      </c>
      <c r="L227" t="str">
        <f t="shared" ca="1" si="54"/>
        <v>&gt;20 años</v>
      </c>
      <c r="M227" s="8">
        <v>37257</v>
      </c>
      <c r="N227">
        <f t="shared" ca="1" si="67"/>
        <v>24</v>
      </c>
      <c r="O227" t="str">
        <f t="shared" ca="1" si="55"/>
        <v>&gt;20 años</v>
      </c>
      <c r="P227" s="8">
        <v>23743</v>
      </c>
      <c r="Q227">
        <f t="shared" ca="1" si="56"/>
        <v>61</v>
      </c>
      <c r="R227" t="str">
        <f t="shared" ca="1" si="57"/>
        <v>55-64</v>
      </c>
      <c r="S227" t="s">
        <v>133</v>
      </c>
      <c r="V227">
        <v>1</v>
      </c>
      <c r="X227">
        <v>1</v>
      </c>
      <c r="Z227">
        <v>1</v>
      </c>
      <c r="BR227">
        <f t="shared" si="51"/>
        <v>3</v>
      </c>
      <c r="BS227" t="str">
        <f t="shared" si="58"/>
        <v>Sin préstamo</v>
      </c>
      <c r="BT227" t="s">
        <v>104</v>
      </c>
      <c r="BU227" t="s">
        <v>105</v>
      </c>
      <c r="BV227" t="s">
        <v>106</v>
      </c>
      <c r="BW227" s="8" t="s">
        <v>101</v>
      </c>
      <c r="BX227" s="9" t="str">
        <f t="shared" ca="1" si="59"/>
        <v/>
      </c>
      <c r="BY227" s="10" t="str">
        <f t="shared" ca="1" si="60"/>
        <v/>
      </c>
      <c r="BZ227" s="7">
        <f t="shared" ca="1" si="61"/>
        <v>409991</v>
      </c>
      <c r="CA227" s="7"/>
      <c r="CB227" s="7">
        <f t="shared" ca="1" si="62"/>
        <v>409991</v>
      </c>
      <c r="CC227" s="7"/>
      <c r="CD227" s="7"/>
      <c r="CE227" s="7" t="str">
        <f t="shared" ca="1" si="63"/>
        <v/>
      </c>
      <c r="CF227" s="7" t="str">
        <f t="shared" ca="1" si="64"/>
        <v/>
      </c>
      <c r="CG227" s="11" t="str">
        <f t="shared" ca="1" si="65"/>
        <v/>
      </c>
      <c r="CH227" s="7" t="str">
        <f t="shared" ca="1" si="66"/>
        <v/>
      </c>
      <c r="CI227" s="7" t="s">
        <v>102</v>
      </c>
    </row>
    <row r="228" spans="1:87" x14ac:dyDescent="0.75">
      <c r="A228" s="1">
        <v>11335</v>
      </c>
      <c r="B228" s="1" t="s">
        <v>99</v>
      </c>
      <c r="C228" s="13">
        <v>0.5</v>
      </c>
      <c r="D228" s="1" t="s">
        <v>100</v>
      </c>
      <c r="E228" s="1" t="s">
        <v>101</v>
      </c>
      <c r="F228" s="13"/>
      <c r="G228" s="13" t="str">
        <f t="shared" si="52"/>
        <v>Si</v>
      </c>
      <c r="H228" s="1" t="s">
        <v>116</v>
      </c>
      <c r="I228" s="2" t="s">
        <v>117</v>
      </c>
      <c r="J228" s="3">
        <v>36892</v>
      </c>
      <c r="K228" s="1">
        <f t="shared" ca="1" si="53"/>
        <v>25</v>
      </c>
      <c r="L228" s="1" t="str">
        <f t="shared" ca="1" si="54"/>
        <v>&gt;20 años</v>
      </c>
      <c r="M228" s="3">
        <v>36892</v>
      </c>
      <c r="N228" s="1">
        <f t="shared" ca="1" si="67"/>
        <v>25</v>
      </c>
      <c r="O228" s="1" t="str">
        <f t="shared" ca="1" si="55"/>
        <v>&gt;20 años</v>
      </c>
      <c r="P228" s="3">
        <v>36526</v>
      </c>
      <c r="Q228" s="1">
        <f t="shared" ca="1" si="56"/>
        <v>26</v>
      </c>
      <c r="R228" s="1" t="str">
        <f t="shared" ca="1" si="57"/>
        <v>25-34</v>
      </c>
      <c r="S228" s="1" t="s">
        <v>151</v>
      </c>
      <c r="T228" s="1">
        <v>1</v>
      </c>
      <c r="U228" s="1">
        <v>1</v>
      </c>
      <c r="V228" s="1"/>
      <c r="W228" s="1">
        <v>1</v>
      </c>
      <c r="X228" s="1"/>
      <c r="Y228" s="1">
        <v>1</v>
      </c>
      <c r="Z228" s="1"/>
      <c r="AA228" s="1"/>
      <c r="AB228" s="1"/>
      <c r="AC228" s="1"/>
      <c r="AD228" s="1"/>
      <c r="AE228" s="1"/>
      <c r="AF228" s="1"/>
      <c r="AG228" s="1"/>
      <c r="AH228" s="1"/>
      <c r="AI228" s="1"/>
      <c r="AJ228" s="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f t="shared" si="51"/>
        <v>4</v>
      </c>
      <c r="BS228" s="1" t="str">
        <f t="shared" si="58"/>
        <v>Préstamo</v>
      </c>
      <c r="BT228" s="1" t="s">
        <v>104</v>
      </c>
      <c r="BU228" s="1" t="s">
        <v>105</v>
      </c>
      <c r="BV228" s="1" t="s">
        <v>106</v>
      </c>
      <c r="BW228" s="3" t="s">
        <v>101</v>
      </c>
      <c r="BX228" s="4">
        <f t="shared" ca="1" si="59"/>
        <v>3569600</v>
      </c>
      <c r="BY228" s="5" t="str">
        <f t="shared" ca="1" si="60"/>
        <v>750k-5 mil</v>
      </c>
      <c r="BZ228" s="2">
        <f t="shared" ca="1" si="61"/>
        <v>1758878</v>
      </c>
      <c r="CA228" s="2"/>
      <c r="CB228" s="2">
        <f t="shared" ca="1" si="62"/>
        <v>1758878</v>
      </c>
      <c r="CC228" s="2" t="s">
        <v>110</v>
      </c>
      <c r="CD228" s="2" t="s">
        <v>125</v>
      </c>
      <c r="CE228" s="2">
        <f t="shared" ca="1" si="63"/>
        <v>7</v>
      </c>
      <c r="CF228" s="2">
        <f t="shared" ca="1" si="64"/>
        <v>509942.85714285716</v>
      </c>
      <c r="CG228" s="6">
        <f t="shared" ca="1" si="65"/>
        <v>2.0294756088824806</v>
      </c>
      <c r="CH228" s="2" t="str">
        <f t="shared" ca="1" si="66"/>
        <v>1-5x</v>
      </c>
      <c r="CI228" s="2" t="s">
        <v>112</v>
      </c>
    </row>
    <row r="229" spans="1:87" x14ac:dyDescent="0.75">
      <c r="A229">
        <v>11336</v>
      </c>
      <c r="B229" t="s">
        <v>157</v>
      </c>
      <c r="C229" s="12">
        <v>0.6</v>
      </c>
      <c r="D229" t="s">
        <v>101</v>
      </c>
      <c r="E229" t="s">
        <v>101</v>
      </c>
      <c r="G229" s="12" t="str">
        <f t="shared" si="52"/>
        <v>Si</v>
      </c>
      <c r="H229" t="s">
        <v>102</v>
      </c>
      <c r="I229" s="7" t="s">
        <v>102</v>
      </c>
      <c r="J229" s="8">
        <v>36526</v>
      </c>
      <c r="K229">
        <f t="shared" ca="1" si="53"/>
        <v>26</v>
      </c>
      <c r="L229" t="str">
        <f t="shared" ca="1" si="54"/>
        <v>&gt;20 años</v>
      </c>
      <c r="M229" s="8">
        <v>36526</v>
      </c>
      <c r="N229">
        <f t="shared" ca="1" si="67"/>
        <v>26</v>
      </c>
      <c r="O229" t="str">
        <f t="shared" ca="1" si="55"/>
        <v>&gt;20 años</v>
      </c>
      <c r="P229" s="8">
        <v>34700</v>
      </c>
      <c r="Q229">
        <f t="shared" ca="1" si="56"/>
        <v>31</v>
      </c>
      <c r="R229" t="str">
        <f t="shared" ca="1" si="57"/>
        <v>25-34</v>
      </c>
      <c r="S229" t="s">
        <v>103</v>
      </c>
      <c r="V229">
        <v>1</v>
      </c>
      <c r="X229">
        <v>1</v>
      </c>
      <c r="Z229">
        <v>1</v>
      </c>
      <c r="BR229">
        <f t="shared" si="51"/>
        <v>3</v>
      </c>
      <c r="BS229" t="str">
        <f t="shared" si="58"/>
        <v>Sin préstamo</v>
      </c>
      <c r="BT229" t="s">
        <v>104</v>
      </c>
      <c r="BU229" t="s">
        <v>105</v>
      </c>
      <c r="BV229" t="s">
        <v>106</v>
      </c>
      <c r="BW229" s="8" t="s">
        <v>101</v>
      </c>
      <c r="BX229" s="9" t="str">
        <f t="shared" ca="1" si="59"/>
        <v/>
      </c>
      <c r="BY229" s="10" t="str">
        <f t="shared" ca="1" si="60"/>
        <v/>
      </c>
      <c r="BZ229" s="7">
        <f t="shared" ca="1" si="61"/>
        <v>1128524</v>
      </c>
      <c r="CA229" s="7"/>
      <c r="CB229" s="7">
        <f t="shared" ca="1" si="62"/>
        <v>1128524</v>
      </c>
      <c r="CC229" s="7"/>
      <c r="CD229" s="7"/>
      <c r="CE229" s="7" t="str">
        <f t="shared" ca="1" si="63"/>
        <v/>
      </c>
      <c r="CF229" s="7" t="str">
        <f t="shared" ca="1" si="64"/>
        <v/>
      </c>
      <c r="CG229" s="11" t="str">
        <f t="shared" ca="1" si="65"/>
        <v/>
      </c>
      <c r="CH229" s="7" t="str">
        <f t="shared" ca="1" si="66"/>
        <v/>
      </c>
      <c r="CI229" s="7" t="s">
        <v>102</v>
      </c>
    </row>
    <row r="230" spans="1:87" x14ac:dyDescent="0.75">
      <c r="A230" s="1">
        <v>11337</v>
      </c>
      <c r="B230" s="1" t="s">
        <v>99</v>
      </c>
      <c r="C230" s="13">
        <v>0.7</v>
      </c>
      <c r="D230" s="1" t="s">
        <v>100</v>
      </c>
      <c r="E230" s="1" t="s">
        <v>100</v>
      </c>
      <c r="F230" s="13">
        <v>0.4</v>
      </c>
      <c r="G230" s="13" t="str">
        <f t="shared" si="52"/>
        <v>Si</v>
      </c>
      <c r="H230" s="1" t="s">
        <v>102</v>
      </c>
      <c r="I230" s="2" t="s">
        <v>117</v>
      </c>
      <c r="J230" s="3">
        <v>36161</v>
      </c>
      <c r="K230" s="1">
        <f t="shared" ca="1" si="53"/>
        <v>27</v>
      </c>
      <c r="L230" s="1" t="str">
        <f t="shared" ca="1" si="54"/>
        <v>&gt;20 años</v>
      </c>
      <c r="M230" s="3">
        <v>36161</v>
      </c>
      <c r="N230" s="1">
        <f t="shared" ca="1" si="67"/>
        <v>27</v>
      </c>
      <c r="O230" s="1" t="str">
        <f t="shared" ca="1" si="55"/>
        <v>&gt;20 años</v>
      </c>
      <c r="P230" s="3">
        <v>32874</v>
      </c>
      <c r="Q230" s="1">
        <f t="shared" ca="1" si="56"/>
        <v>36</v>
      </c>
      <c r="R230" s="1" t="str">
        <f t="shared" ca="1" si="57"/>
        <v>35-44</v>
      </c>
      <c r="S230" s="1" t="s">
        <v>114</v>
      </c>
      <c r="T230" s="1"/>
      <c r="U230" s="1">
        <v>1</v>
      </c>
      <c r="V230" s="1">
        <v>1</v>
      </c>
      <c r="W230" s="1">
        <v>1</v>
      </c>
      <c r="X230" s="1">
        <v>1</v>
      </c>
      <c r="Y230" s="1">
        <v>1</v>
      </c>
      <c r="Z230" s="1">
        <v>1</v>
      </c>
      <c r="AA230" s="1"/>
      <c r="AB230" s="1"/>
      <c r="AC230" s="1"/>
      <c r="AD230" s="1"/>
      <c r="AE230" s="1"/>
      <c r="AF230" s="1"/>
      <c r="AG230" s="1"/>
      <c r="AH230" s="1"/>
      <c r="AI230" s="1"/>
      <c r="AJ230" s="1"/>
      <c r="AK230" s="1"/>
      <c r="AL230" s="1"/>
      <c r="AM230" s="1"/>
      <c r="AN230" s="1"/>
      <c r="AO230" s="1"/>
      <c r="AP230" s="1"/>
      <c r="AQ230" s="1"/>
      <c r="AR230" s="1"/>
      <c r="AS230" s="1"/>
      <c r="AT230" s="1"/>
      <c r="AU230" s="1"/>
      <c r="AV230" s="1"/>
      <c r="AW230" s="1"/>
      <c r="AX230" s="1"/>
      <c r="AY230" s="1"/>
      <c r="AZ230" s="1"/>
      <c r="BA230" s="1"/>
      <c r="BB230" s="1"/>
      <c r="BC230" s="1"/>
      <c r="BD230" s="1"/>
      <c r="BE230" s="1"/>
      <c r="BF230" s="1"/>
      <c r="BG230" s="1"/>
      <c r="BH230" s="1"/>
      <c r="BI230" s="1"/>
      <c r="BJ230" s="1"/>
      <c r="BK230" s="1"/>
      <c r="BL230" s="1"/>
      <c r="BM230" s="1"/>
      <c r="BN230" s="1"/>
      <c r="BO230" s="1"/>
      <c r="BP230" s="1"/>
      <c r="BQ230" s="1"/>
      <c r="BR230" s="1">
        <f t="shared" si="51"/>
        <v>6</v>
      </c>
      <c r="BS230" s="1" t="str">
        <f t="shared" si="58"/>
        <v>Sin préstamo</v>
      </c>
      <c r="BT230" s="1" t="s">
        <v>104</v>
      </c>
      <c r="BU230" s="1" t="s">
        <v>122</v>
      </c>
      <c r="BV230" s="1" t="s">
        <v>134</v>
      </c>
      <c r="BW230" s="3" t="s">
        <v>101</v>
      </c>
      <c r="BX230" s="4" t="str">
        <f t="shared" ca="1" si="59"/>
        <v/>
      </c>
      <c r="BY230" s="5" t="str">
        <f t="shared" ca="1" si="60"/>
        <v/>
      </c>
      <c r="BZ230" s="2">
        <f t="shared" ca="1" si="61"/>
        <v>1482309</v>
      </c>
      <c r="CA230" s="2"/>
      <c r="CB230" s="2">
        <f t="shared" ca="1" si="62"/>
        <v>1482309</v>
      </c>
      <c r="CC230" s="2"/>
      <c r="CD230" s="2"/>
      <c r="CE230" s="2" t="str">
        <f t="shared" ca="1" si="63"/>
        <v/>
      </c>
      <c r="CF230" s="2" t="str">
        <f t="shared" ca="1" si="64"/>
        <v/>
      </c>
      <c r="CG230" s="6" t="str">
        <f t="shared" ca="1" si="65"/>
        <v/>
      </c>
      <c r="CH230" s="2" t="str">
        <f t="shared" ca="1" si="66"/>
        <v/>
      </c>
      <c r="CI230" s="2" t="s">
        <v>102</v>
      </c>
    </row>
    <row r="231" spans="1:87" x14ac:dyDescent="0.75">
      <c r="A231">
        <v>11338</v>
      </c>
      <c r="B231" t="s">
        <v>120</v>
      </c>
      <c r="C231" s="12">
        <v>0.8</v>
      </c>
      <c r="D231" t="s">
        <v>101</v>
      </c>
      <c r="E231" t="s">
        <v>100</v>
      </c>
      <c r="F231" s="12">
        <v>0.75</v>
      </c>
      <c r="G231" s="12" t="str">
        <f t="shared" si="52"/>
        <v>Si</v>
      </c>
      <c r="H231" t="s">
        <v>116</v>
      </c>
      <c r="I231" s="7" t="s">
        <v>117</v>
      </c>
      <c r="J231" s="8">
        <v>45658</v>
      </c>
      <c r="K231">
        <f t="shared" ca="1" si="53"/>
        <v>1</v>
      </c>
      <c r="L231" t="str">
        <f t="shared" ca="1" si="54"/>
        <v>1-3 años</v>
      </c>
      <c r="M231" s="8">
        <v>45658</v>
      </c>
      <c r="N231">
        <f t="shared" ca="1" si="67"/>
        <v>1</v>
      </c>
      <c r="O231" t="str">
        <f t="shared" ca="1" si="55"/>
        <v>1-3 años</v>
      </c>
      <c r="P231" s="8">
        <v>31048</v>
      </c>
      <c r="Q231">
        <f t="shared" ca="1" si="56"/>
        <v>41</v>
      </c>
      <c r="R231" t="str">
        <f t="shared" ca="1" si="57"/>
        <v>35-44</v>
      </c>
      <c r="S231" t="s">
        <v>103</v>
      </c>
      <c r="T231">
        <v>1</v>
      </c>
      <c r="V231">
        <v>1</v>
      </c>
      <c r="X231">
        <v>1</v>
      </c>
      <c r="Z231">
        <v>1</v>
      </c>
      <c r="BR231">
        <f t="shared" si="51"/>
        <v>4</v>
      </c>
      <c r="BS231" t="str">
        <f t="shared" si="58"/>
        <v>Préstamo</v>
      </c>
      <c r="BT231" t="s">
        <v>104</v>
      </c>
      <c r="BU231" t="s">
        <v>122</v>
      </c>
      <c r="BV231" t="s">
        <v>123</v>
      </c>
      <c r="BW231" s="8" t="s">
        <v>101</v>
      </c>
      <c r="BX231" s="9">
        <f t="shared" ca="1" si="59"/>
        <v>4003533</v>
      </c>
      <c r="BY231" s="10" t="str">
        <f t="shared" ca="1" si="60"/>
        <v>750k-5 mil</v>
      </c>
      <c r="BZ231" s="7">
        <f t="shared" ca="1" si="61"/>
        <v>1750259</v>
      </c>
      <c r="CA231" s="7"/>
      <c r="CB231" s="7">
        <f t="shared" ca="1" si="62"/>
        <v>1750259</v>
      </c>
      <c r="CC231" s="7" t="s">
        <v>119</v>
      </c>
      <c r="CD231" s="7" t="s">
        <v>111</v>
      </c>
      <c r="CE231" s="7">
        <f t="shared" ca="1" si="63"/>
        <v>8</v>
      </c>
      <c r="CF231" s="7">
        <f t="shared" ca="1" si="64"/>
        <v>500441.625</v>
      </c>
      <c r="CG231" s="11">
        <f t="shared" ca="1" si="65"/>
        <v>2.2873946084550916</v>
      </c>
      <c r="CH231" s="7" t="str">
        <f t="shared" ca="1" si="66"/>
        <v>1-5x</v>
      </c>
      <c r="CI231" s="7" t="s">
        <v>112</v>
      </c>
    </row>
    <row r="232" spans="1:87" x14ac:dyDescent="0.75">
      <c r="A232" s="1">
        <v>11339</v>
      </c>
      <c r="B232" s="1" t="s">
        <v>127</v>
      </c>
      <c r="C232" s="13">
        <v>0.75</v>
      </c>
      <c r="D232" s="1" t="s">
        <v>100</v>
      </c>
      <c r="E232" s="1" t="s">
        <v>101</v>
      </c>
      <c r="F232" s="13"/>
      <c r="G232" s="13" t="str">
        <f t="shared" si="52"/>
        <v>Si</v>
      </c>
      <c r="H232" s="1" t="s">
        <v>107</v>
      </c>
      <c r="I232" s="2" t="s">
        <v>108</v>
      </c>
      <c r="J232" s="3">
        <v>45658</v>
      </c>
      <c r="K232" s="1">
        <f t="shared" ca="1" si="53"/>
        <v>1</v>
      </c>
      <c r="L232" s="1" t="str">
        <f t="shared" ca="1" si="54"/>
        <v>1-3 años</v>
      </c>
      <c r="M232" s="3">
        <v>45658</v>
      </c>
      <c r="N232" s="1">
        <f t="shared" ca="1" si="67"/>
        <v>1</v>
      </c>
      <c r="O232" s="1" t="str">
        <f t="shared" ca="1" si="55"/>
        <v>1-3 años</v>
      </c>
      <c r="P232" s="3">
        <v>29221</v>
      </c>
      <c r="Q232" s="1">
        <f t="shared" ca="1" si="56"/>
        <v>46</v>
      </c>
      <c r="R232" s="1" t="str">
        <f t="shared" ca="1" si="57"/>
        <v>45-54</v>
      </c>
      <c r="S232" s="1" t="s">
        <v>133</v>
      </c>
      <c r="T232" s="1">
        <v>1</v>
      </c>
      <c r="U232" s="1">
        <v>1</v>
      </c>
      <c r="V232" s="1">
        <v>1</v>
      </c>
      <c r="W232" s="1">
        <v>1</v>
      </c>
      <c r="X232" s="1">
        <v>1</v>
      </c>
      <c r="Y232" s="1"/>
      <c r="Z232" s="1"/>
      <c r="AA232" s="1"/>
      <c r="AB232" s="1"/>
      <c r="AC232" s="1"/>
      <c r="AD232" s="1"/>
      <c r="AE232" s="1"/>
      <c r="AF232" s="1"/>
      <c r="AG232" s="1"/>
      <c r="AH232" s="1"/>
      <c r="AI232" s="1"/>
      <c r="AJ232" s="1"/>
      <c r="AK232" s="1"/>
      <c r="AL232" s="1"/>
      <c r="AM232" s="1"/>
      <c r="AN232" s="1"/>
      <c r="AO232" s="1"/>
      <c r="AP232" s="1"/>
      <c r="AQ232" s="1"/>
      <c r="AR232" s="1"/>
      <c r="AS232" s="1"/>
      <c r="AT232" s="1"/>
      <c r="AU232" s="1"/>
      <c r="AV232" s="1"/>
      <c r="AW232" s="1"/>
      <c r="AX232" s="1"/>
      <c r="AY232" s="1"/>
      <c r="AZ232" s="1"/>
      <c r="BA232" s="1"/>
      <c r="BB232" s="1"/>
      <c r="BC232" s="1"/>
      <c r="BD232" s="1"/>
      <c r="BE232" s="1"/>
      <c r="BF232" s="1"/>
      <c r="BG232" s="1"/>
      <c r="BH232" s="1"/>
      <c r="BI232" s="1"/>
      <c r="BJ232" s="1"/>
      <c r="BK232" s="1"/>
      <c r="BL232" s="1"/>
      <c r="BM232" s="1"/>
      <c r="BN232" s="1"/>
      <c r="BO232" s="1"/>
      <c r="BP232" s="1"/>
      <c r="BQ232" s="1"/>
      <c r="BR232" s="1">
        <f t="shared" si="51"/>
        <v>5</v>
      </c>
      <c r="BS232" s="1" t="str">
        <f t="shared" si="58"/>
        <v>Préstamo</v>
      </c>
      <c r="BT232" s="1" t="s">
        <v>104</v>
      </c>
      <c r="BU232" s="1" t="s">
        <v>109</v>
      </c>
      <c r="BV232" s="1" t="s">
        <v>106</v>
      </c>
      <c r="BW232" s="3" t="s">
        <v>101</v>
      </c>
      <c r="BX232" s="4">
        <f t="shared" ca="1" si="59"/>
        <v>4681080</v>
      </c>
      <c r="BY232" s="5" t="str">
        <f t="shared" ca="1" si="60"/>
        <v>750k-5 mil</v>
      </c>
      <c r="BZ232" s="2">
        <f t="shared" ca="1" si="61"/>
        <v>1501768</v>
      </c>
      <c r="CA232" s="2"/>
      <c r="CB232" s="2">
        <f t="shared" ca="1" si="62"/>
        <v>1501768</v>
      </c>
      <c r="CC232" s="2" t="s">
        <v>110</v>
      </c>
      <c r="CD232" s="2" t="s">
        <v>125</v>
      </c>
      <c r="CE232" s="2">
        <f t="shared" ca="1" si="63"/>
        <v>9</v>
      </c>
      <c r="CF232" s="2">
        <f t="shared" ca="1" si="64"/>
        <v>520120</v>
      </c>
      <c r="CG232" s="6">
        <f t="shared" ca="1" si="65"/>
        <v>3.1170460417321451</v>
      </c>
      <c r="CH232" s="2" t="str">
        <f t="shared" ca="1" si="66"/>
        <v>1-5x</v>
      </c>
      <c r="CI232" s="2" t="s">
        <v>112</v>
      </c>
    </row>
    <row r="233" spans="1:87" x14ac:dyDescent="0.75">
      <c r="A233">
        <v>11340</v>
      </c>
      <c r="B233" t="s">
        <v>115</v>
      </c>
      <c r="C233" s="12">
        <v>1</v>
      </c>
      <c r="D233" t="s">
        <v>101</v>
      </c>
      <c r="E233" t="s">
        <v>101</v>
      </c>
      <c r="G233" s="12" t="str">
        <f t="shared" si="52"/>
        <v>Si</v>
      </c>
      <c r="H233" t="s">
        <v>102</v>
      </c>
      <c r="I233" s="7" t="s">
        <v>102</v>
      </c>
      <c r="J233" s="8">
        <v>45473</v>
      </c>
      <c r="K233">
        <f t="shared" ca="1" si="53"/>
        <v>2</v>
      </c>
      <c r="L233" t="str">
        <f t="shared" ca="1" si="54"/>
        <v>1-3 años</v>
      </c>
      <c r="M233" s="8">
        <v>45473</v>
      </c>
      <c r="N233">
        <f t="shared" ca="1" si="67"/>
        <v>2</v>
      </c>
      <c r="O233" t="str">
        <f t="shared" ca="1" si="55"/>
        <v>1-3 años</v>
      </c>
      <c r="P233" s="8">
        <v>27395</v>
      </c>
      <c r="Q233">
        <f t="shared" ca="1" si="56"/>
        <v>51</v>
      </c>
      <c r="R233" t="str">
        <f t="shared" ca="1" si="57"/>
        <v>45-54</v>
      </c>
      <c r="S233" t="s">
        <v>114</v>
      </c>
      <c r="T233">
        <v>1</v>
      </c>
      <c r="V233">
        <v>1</v>
      </c>
      <c r="X233">
        <v>1</v>
      </c>
      <c r="Z233">
        <v>1</v>
      </c>
      <c r="BR233">
        <f t="shared" si="51"/>
        <v>4</v>
      </c>
      <c r="BS233" t="str">
        <f t="shared" si="58"/>
        <v>Préstamo</v>
      </c>
      <c r="BT233" t="s">
        <v>104</v>
      </c>
      <c r="BU233" t="s">
        <v>105</v>
      </c>
      <c r="BV233" t="s">
        <v>106</v>
      </c>
      <c r="BW233" s="8" t="s">
        <v>101</v>
      </c>
      <c r="BX233" s="9">
        <f t="shared" ca="1" si="59"/>
        <v>2627648</v>
      </c>
      <c r="BY233" s="10" t="str">
        <f t="shared" ca="1" si="60"/>
        <v>750k-5 mil</v>
      </c>
      <c r="BZ233" s="7">
        <f t="shared" ca="1" si="61"/>
        <v>1392649</v>
      </c>
      <c r="CA233" s="7"/>
      <c r="CB233" s="7">
        <f t="shared" ca="1" si="62"/>
        <v>1392649</v>
      </c>
      <c r="CC233" s="7" t="s">
        <v>110</v>
      </c>
      <c r="CD233" s="7" t="s">
        <v>111</v>
      </c>
      <c r="CE233" s="7">
        <f t="shared" ca="1" si="63"/>
        <v>1</v>
      </c>
      <c r="CF233" s="7">
        <f t="shared" ca="1" si="64"/>
        <v>2627648</v>
      </c>
      <c r="CG233" s="11">
        <f t="shared" ca="1" si="65"/>
        <v>1.8867984682428953</v>
      </c>
      <c r="CH233" s="7" t="str">
        <f t="shared" ca="1" si="66"/>
        <v>1-5x</v>
      </c>
      <c r="CI233" s="7" t="s">
        <v>112</v>
      </c>
    </row>
    <row r="234" spans="1:87" x14ac:dyDescent="0.75">
      <c r="A234" s="1">
        <v>11341</v>
      </c>
      <c r="B234" s="1" t="s">
        <v>99</v>
      </c>
      <c r="C234" s="13">
        <v>0</v>
      </c>
      <c r="D234" s="1" t="s">
        <v>100</v>
      </c>
      <c r="E234" s="1" t="s">
        <v>100</v>
      </c>
      <c r="F234" s="13">
        <v>0.15</v>
      </c>
      <c r="G234" s="13" t="str">
        <f t="shared" si="52"/>
        <v>No</v>
      </c>
      <c r="H234" s="1" t="s">
        <v>116</v>
      </c>
      <c r="I234" s="2" t="s">
        <v>117</v>
      </c>
      <c r="J234" s="3">
        <v>45292</v>
      </c>
      <c r="K234" s="1">
        <f t="shared" ca="1" si="53"/>
        <v>2</v>
      </c>
      <c r="L234" s="1" t="str">
        <f t="shared" ca="1" si="54"/>
        <v>1-3 años</v>
      </c>
      <c r="M234" s="3">
        <v>45292</v>
      </c>
      <c r="N234" s="1">
        <f t="shared" ca="1" si="67"/>
        <v>2</v>
      </c>
      <c r="O234" s="1" t="str">
        <f t="shared" ca="1" si="55"/>
        <v>1-3 años</v>
      </c>
      <c r="P234" s="3">
        <v>25569</v>
      </c>
      <c r="Q234" s="1">
        <f t="shared" ca="1" si="56"/>
        <v>56</v>
      </c>
      <c r="R234" s="1" t="str">
        <f t="shared" ca="1" si="57"/>
        <v>55-64</v>
      </c>
      <c r="S234" s="1" t="s">
        <v>114</v>
      </c>
      <c r="T234" s="1"/>
      <c r="U234" s="1">
        <v>1</v>
      </c>
      <c r="V234" s="1"/>
      <c r="W234" s="1">
        <v>1</v>
      </c>
      <c r="X234" s="1"/>
      <c r="Y234" s="1">
        <v>1</v>
      </c>
      <c r="Z234" s="1"/>
      <c r="AA234" s="1"/>
      <c r="AB234" s="1"/>
      <c r="AC234" s="1"/>
      <c r="AD234" s="1"/>
      <c r="AE234" s="1"/>
      <c r="AF234" s="1"/>
      <c r="AG234" s="1"/>
      <c r="AH234" s="1"/>
      <c r="AI234" s="1"/>
      <c r="AJ234" s="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f t="shared" si="51"/>
        <v>3</v>
      </c>
      <c r="BS234" s="1" t="str">
        <f t="shared" si="58"/>
        <v>Sin préstamo</v>
      </c>
      <c r="BT234" s="1" t="s">
        <v>104</v>
      </c>
      <c r="BU234" s="1" t="s">
        <v>109</v>
      </c>
      <c r="BV234" s="1" t="s">
        <v>106</v>
      </c>
      <c r="BW234" s="3" t="s">
        <v>101</v>
      </c>
      <c r="BX234" s="4" t="str">
        <f t="shared" ca="1" si="59"/>
        <v/>
      </c>
      <c r="BY234" s="5" t="str">
        <f t="shared" ca="1" si="60"/>
        <v/>
      </c>
      <c r="BZ234" s="2">
        <f t="shared" ca="1" si="61"/>
        <v>1028007</v>
      </c>
      <c r="CA234" s="2"/>
      <c r="CB234" s="2">
        <f t="shared" ca="1" si="62"/>
        <v>1028007</v>
      </c>
      <c r="CC234" s="2"/>
      <c r="CD234" s="2"/>
      <c r="CE234" s="2" t="str">
        <f t="shared" ca="1" si="63"/>
        <v/>
      </c>
      <c r="CF234" s="2" t="str">
        <f t="shared" ca="1" si="64"/>
        <v/>
      </c>
      <c r="CG234" s="6" t="str">
        <f t="shared" ca="1" si="65"/>
        <v/>
      </c>
      <c r="CH234" s="2" t="str">
        <f t="shared" ca="1" si="66"/>
        <v/>
      </c>
      <c r="CI234" s="2" t="s">
        <v>102</v>
      </c>
    </row>
    <row r="235" spans="1:87" x14ac:dyDescent="0.75">
      <c r="A235">
        <v>11342</v>
      </c>
      <c r="B235" t="s">
        <v>136</v>
      </c>
      <c r="C235" s="12">
        <v>0.4</v>
      </c>
      <c r="D235" t="s">
        <v>101</v>
      </c>
      <c r="E235" t="s">
        <v>100</v>
      </c>
      <c r="F235" s="12">
        <v>0.5</v>
      </c>
      <c r="G235" s="12" t="str">
        <f t="shared" si="52"/>
        <v>No</v>
      </c>
      <c r="H235" t="s">
        <v>107</v>
      </c>
      <c r="I235" s="7" t="s">
        <v>108</v>
      </c>
      <c r="J235" s="8">
        <v>45107</v>
      </c>
      <c r="K235">
        <f t="shared" ca="1" si="53"/>
        <v>3</v>
      </c>
      <c r="L235" t="str">
        <f t="shared" ca="1" si="54"/>
        <v>3-5 años</v>
      </c>
      <c r="M235" s="8">
        <v>45107</v>
      </c>
      <c r="N235">
        <f t="shared" ca="1" si="67"/>
        <v>3</v>
      </c>
      <c r="O235" t="str">
        <f t="shared" ca="1" si="55"/>
        <v>3-5 años</v>
      </c>
      <c r="P235" s="8">
        <v>23743</v>
      </c>
      <c r="Q235">
        <f t="shared" ca="1" si="56"/>
        <v>61</v>
      </c>
      <c r="R235" t="str">
        <f t="shared" ca="1" si="57"/>
        <v>55-64</v>
      </c>
      <c r="S235" t="s">
        <v>137</v>
      </c>
      <c r="T235">
        <v>1</v>
      </c>
      <c r="V235">
        <v>1</v>
      </c>
      <c r="X235">
        <v>1</v>
      </c>
      <c r="Z235">
        <v>1</v>
      </c>
      <c r="BR235">
        <f t="shared" si="51"/>
        <v>4</v>
      </c>
      <c r="BS235" t="str">
        <f t="shared" si="58"/>
        <v>Préstamo</v>
      </c>
      <c r="BT235" t="s">
        <v>104</v>
      </c>
      <c r="BU235" t="s">
        <v>109</v>
      </c>
      <c r="BV235" t="s">
        <v>106</v>
      </c>
      <c r="BW235" s="8" t="s">
        <v>101</v>
      </c>
      <c r="BX235" s="9">
        <f t="shared" ca="1" si="59"/>
        <v>3403055</v>
      </c>
      <c r="BY235" s="10" t="str">
        <f t="shared" ca="1" si="60"/>
        <v>750k-5 mil</v>
      </c>
      <c r="BZ235" s="7">
        <f t="shared" ca="1" si="61"/>
        <v>1963974</v>
      </c>
      <c r="CA235" s="7"/>
      <c r="CB235" s="7">
        <f t="shared" ca="1" si="62"/>
        <v>1963974</v>
      </c>
      <c r="CC235" s="7" t="s">
        <v>119</v>
      </c>
      <c r="CD235" s="7" t="s">
        <v>111</v>
      </c>
      <c r="CE235" s="7">
        <f t="shared" ca="1" si="63"/>
        <v>1</v>
      </c>
      <c r="CF235" s="7">
        <f t="shared" ca="1" si="64"/>
        <v>3403055</v>
      </c>
      <c r="CG235" s="11">
        <f t="shared" ca="1" si="65"/>
        <v>1.7327393336164327</v>
      </c>
      <c r="CH235" s="7" t="str">
        <f t="shared" ca="1" si="66"/>
        <v>1-5x</v>
      </c>
      <c r="CI235" s="7" t="s">
        <v>102</v>
      </c>
    </row>
    <row r="236" spans="1:87" x14ac:dyDescent="0.75">
      <c r="A236" s="1">
        <v>11343</v>
      </c>
      <c r="B236" s="1" t="s">
        <v>99</v>
      </c>
      <c r="C236" s="13">
        <v>0.15</v>
      </c>
      <c r="D236" s="1" t="s">
        <v>100</v>
      </c>
      <c r="E236" s="1" t="s">
        <v>101</v>
      </c>
      <c r="F236" s="13"/>
      <c r="G236" s="13" t="str">
        <f t="shared" si="52"/>
        <v>No</v>
      </c>
      <c r="H236" s="1" t="s">
        <v>102</v>
      </c>
      <c r="I236" s="2" t="s">
        <v>102</v>
      </c>
      <c r="J236" s="3">
        <v>44927</v>
      </c>
      <c r="K236" s="1">
        <f t="shared" ca="1" si="53"/>
        <v>3</v>
      </c>
      <c r="L236" s="1" t="str">
        <f t="shared" ca="1" si="54"/>
        <v>3-5 años</v>
      </c>
      <c r="M236" s="3">
        <v>44927</v>
      </c>
      <c r="N236" s="1">
        <f t="shared" ca="1" si="67"/>
        <v>3</v>
      </c>
      <c r="O236" s="1" t="str">
        <f t="shared" ca="1" si="55"/>
        <v>3-5 años</v>
      </c>
      <c r="P236" s="3">
        <v>36526</v>
      </c>
      <c r="Q236" s="1">
        <f t="shared" ca="1" si="56"/>
        <v>26</v>
      </c>
      <c r="R236" s="1" t="str">
        <f t="shared" ca="1" si="57"/>
        <v>25-34</v>
      </c>
      <c r="S236" s="1" t="s">
        <v>151</v>
      </c>
      <c r="T236" s="1"/>
      <c r="U236" s="1">
        <v>1</v>
      </c>
      <c r="V236" s="1">
        <v>1</v>
      </c>
      <c r="W236" s="1">
        <v>1</v>
      </c>
      <c r="X236" s="1">
        <v>1</v>
      </c>
      <c r="Y236" s="1">
        <v>1</v>
      </c>
      <c r="Z236" s="1">
        <v>1</v>
      </c>
      <c r="AA236" s="1"/>
      <c r="AB236" s="1"/>
      <c r="AC236" s="1"/>
      <c r="AD236" s="1"/>
      <c r="AE236" s="1"/>
      <c r="AF236" s="1"/>
      <c r="AG236" s="1"/>
      <c r="AH236" s="1"/>
      <c r="AI236" s="1"/>
      <c r="AJ236" s="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f t="shared" si="51"/>
        <v>6</v>
      </c>
      <c r="BS236" s="1" t="str">
        <f t="shared" si="58"/>
        <v>Sin préstamo</v>
      </c>
      <c r="BT236" s="1" t="s">
        <v>104</v>
      </c>
      <c r="BU236" s="1" t="s">
        <v>109</v>
      </c>
      <c r="BV236" s="1" t="s">
        <v>106</v>
      </c>
      <c r="BW236" s="3" t="s">
        <v>101</v>
      </c>
      <c r="BX236" s="4" t="str">
        <f t="shared" ca="1" si="59"/>
        <v/>
      </c>
      <c r="BY236" s="5" t="str">
        <f t="shared" ca="1" si="60"/>
        <v/>
      </c>
      <c r="BZ236" s="2">
        <f t="shared" ca="1" si="61"/>
        <v>1150148</v>
      </c>
      <c r="CA236" s="2"/>
      <c r="CB236" s="2">
        <f t="shared" ca="1" si="62"/>
        <v>1150148</v>
      </c>
      <c r="CC236" s="2"/>
      <c r="CD236" s="2"/>
      <c r="CE236" s="2" t="str">
        <f t="shared" ca="1" si="63"/>
        <v/>
      </c>
      <c r="CF236" s="2" t="str">
        <f t="shared" ca="1" si="64"/>
        <v/>
      </c>
      <c r="CG236" s="6" t="str">
        <f t="shared" ca="1" si="65"/>
        <v/>
      </c>
      <c r="CH236" s="2" t="str">
        <f t="shared" ca="1" si="66"/>
        <v/>
      </c>
      <c r="CI236" s="2" t="s">
        <v>102</v>
      </c>
    </row>
    <row r="237" spans="1:87" x14ac:dyDescent="0.75">
      <c r="A237">
        <v>11344</v>
      </c>
      <c r="B237" t="s">
        <v>99</v>
      </c>
      <c r="C237" s="12">
        <v>0.2</v>
      </c>
      <c r="D237" t="s">
        <v>101</v>
      </c>
      <c r="E237" t="s">
        <v>101</v>
      </c>
      <c r="G237" s="12" t="str">
        <f t="shared" si="52"/>
        <v>No</v>
      </c>
      <c r="H237" t="s">
        <v>102</v>
      </c>
      <c r="I237" s="7" t="s">
        <v>117</v>
      </c>
      <c r="J237" s="8">
        <v>44742</v>
      </c>
      <c r="K237">
        <f t="shared" ca="1" si="53"/>
        <v>4</v>
      </c>
      <c r="L237" t="str">
        <f t="shared" ca="1" si="54"/>
        <v>3-5 años</v>
      </c>
      <c r="M237" s="8">
        <v>44742</v>
      </c>
      <c r="N237">
        <f t="shared" ca="1" si="67"/>
        <v>4</v>
      </c>
      <c r="O237" t="str">
        <f t="shared" ca="1" si="55"/>
        <v>3-5 años</v>
      </c>
      <c r="P237" s="8">
        <v>34700</v>
      </c>
      <c r="Q237">
        <f t="shared" ca="1" si="56"/>
        <v>31</v>
      </c>
      <c r="R237" t="str">
        <f t="shared" ca="1" si="57"/>
        <v>25-34</v>
      </c>
      <c r="S237" t="s">
        <v>133</v>
      </c>
      <c r="V237">
        <v>1</v>
      </c>
      <c r="X237">
        <v>1</v>
      </c>
      <c r="Z237">
        <v>1</v>
      </c>
      <c r="BR237">
        <f t="shared" si="51"/>
        <v>3</v>
      </c>
      <c r="BS237" t="str">
        <f t="shared" si="58"/>
        <v>Sin préstamo</v>
      </c>
      <c r="BT237" t="s">
        <v>104</v>
      </c>
      <c r="BU237" t="s">
        <v>122</v>
      </c>
      <c r="BV237" t="s">
        <v>123</v>
      </c>
      <c r="BW237" s="8" t="s">
        <v>101</v>
      </c>
      <c r="BX237" s="9" t="str">
        <f t="shared" ca="1" si="59"/>
        <v/>
      </c>
      <c r="BY237" s="10" t="str">
        <f t="shared" ca="1" si="60"/>
        <v/>
      </c>
      <c r="BZ237" s="7">
        <f t="shared" ca="1" si="61"/>
        <v>61433</v>
      </c>
      <c r="CA237" s="7"/>
      <c r="CB237" s="7">
        <f t="shared" ca="1" si="62"/>
        <v>61433</v>
      </c>
      <c r="CC237" s="7"/>
      <c r="CD237" s="7"/>
      <c r="CE237" s="7" t="str">
        <f t="shared" ca="1" si="63"/>
        <v/>
      </c>
      <c r="CF237" s="7" t="str">
        <f t="shared" ca="1" si="64"/>
        <v/>
      </c>
      <c r="CG237" s="11" t="str">
        <f t="shared" ca="1" si="65"/>
        <v/>
      </c>
      <c r="CH237" s="7" t="str">
        <f t="shared" ca="1" si="66"/>
        <v/>
      </c>
      <c r="CI237" s="7" t="s">
        <v>102</v>
      </c>
    </row>
    <row r="238" spans="1:87" x14ac:dyDescent="0.75">
      <c r="A238" s="1">
        <v>11345</v>
      </c>
      <c r="B238" s="1" t="s">
        <v>99</v>
      </c>
      <c r="C238" s="13">
        <v>0.3</v>
      </c>
      <c r="D238" s="1" t="s">
        <v>100</v>
      </c>
      <c r="E238" s="1" t="s">
        <v>100</v>
      </c>
      <c r="F238" s="13">
        <v>0.15</v>
      </c>
      <c r="G238" s="13" t="str">
        <f t="shared" si="52"/>
        <v>No</v>
      </c>
      <c r="H238" s="1" t="s">
        <v>107</v>
      </c>
      <c r="I238" s="2" t="s">
        <v>124</v>
      </c>
      <c r="J238" s="3">
        <v>44562</v>
      </c>
      <c r="K238" s="1">
        <f t="shared" ca="1" si="53"/>
        <v>4</v>
      </c>
      <c r="L238" s="1" t="str">
        <f t="shared" ca="1" si="54"/>
        <v>3-5 años</v>
      </c>
      <c r="M238" s="3">
        <v>44562</v>
      </c>
      <c r="N238" s="1">
        <f t="shared" ca="1" si="67"/>
        <v>4</v>
      </c>
      <c r="O238" s="1" t="str">
        <f t="shared" ca="1" si="55"/>
        <v>3-5 años</v>
      </c>
      <c r="P238" s="3">
        <v>32874</v>
      </c>
      <c r="Q238" s="1">
        <f t="shared" ca="1" si="56"/>
        <v>36</v>
      </c>
      <c r="R238" s="1" t="str">
        <f t="shared" ca="1" si="57"/>
        <v>35-44</v>
      </c>
      <c r="S238" s="1" t="s">
        <v>103</v>
      </c>
      <c r="T238" s="1">
        <v>1</v>
      </c>
      <c r="U238" s="1">
        <v>1</v>
      </c>
      <c r="V238" s="1">
        <v>1</v>
      </c>
      <c r="W238" s="1">
        <v>1</v>
      </c>
      <c r="X238" s="1">
        <v>1</v>
      </c>
      <c r="Y238" s="1"/>
      <c r="Z238" s="1"/>
      <c r="AA238" s="1"/>
      <c r="AB238" s="1"/>
      <c r="AC238" s="1"/>
      <c r="AD238" s="1"/>
      <c r="AE238" s="1"/>
      <c r="AF238" s="1"/>
      <c r="AG238" s="1"/>
      <c r="AH238" s="1"/>
      <c r="AI238" s="1"/>
      <c r="AJ238" s="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f t="shared" si="51"/>
        <v>5</v>
      </c>
      <c r="BS238" s="1" t="str">
        <f t="shared" si="58"/>
        <v>Préstamo</v>
      </c>
      <c r="BT238" s="1" t="s">
        <v>104</v>
      </c>
      <c r="BU238" s="1" t="s">
        <v>105</v>
      </c>
      <c r="BV238" s="1" t="s">
        <v>106</v>
      </c>
      <c r="BW238" s="3" t="s">
        <v>101</v>
      </c>
      <c r="BX238" s="4">
        <f t="shared" ca="1" si="59"/>
        <v>3583862</v>
      </c>
      <c r="BY238" s="5" t="str">
        <f t="shared" ca="1" si="60"/>
        <v>750k-5 mil</v>
      </c>
      <c r="BZ238" s="2">
        <f t="shared" ca="1" si="61"/>
        <v>1922722</v>
      </c>
      <c r="CA238" s="2"/>
      <c r="CB238" s="2">
        <f t="shared" ca="1" si="62"/>
        <v>1922722</v>
      </c>
      <c r="CC238" s="2" t="s">
        <v>119</v>
      </c>
      <c r="CD238" s="2" t="s">
        <v>125</v>
      </c>
      <c r="CE238" s="2">
        <f t="shared" ca="1" si="63"/>
        <v>3</v>
      </c>
      <c r="CF238" s="2">
        <f t="shared" ca="1" si="64"/>
        <v>1194620.6666666667</v>
      </c>
      <c r="CG238" s="6">
        <f t="shared" ca="1" si="65"/>
        <v>1.8639522510274495</v>
      </c>
      <c r="CH238" s="2" t="str">
        <f t="shared" ca="1" si="66"/>
        <v>1-5x</v>
      </c>
      <c r="CI238" s="2" t="s">
        <v>112</v>
      </c>
    </row>
    <row r="239" spans="1:87" x14ac:dyDescent="0.75">
      <c r="A239">
        <v>11346</v>
      </c>
      <c r="B239" t="s">
        <v>99</v>
      </c>
      <c r="C239" s="12">
        <v>0.4</v>
      </c>
      <c r="D239" t="s">
        <v>101</v>
      </c>
      <c r="E239" t="s">
        <v>100</v>
      </c>
      <c r="F239" s="12">
        <v>0.3</v>
      </c>
      <c r="G239" s="12" t="str">
        <f t="shared" si="52"/>
        <v>No</v>
      </c>
      <c r="H239" t="s">
        <v>102</v>
      </c>
      <c r="I239" s="7" t="s">
        <v>102</v>
      </c>
      <c r="J239" s="8">
        <v>44377</v>
      </c>
      <c r="K239">
        <f t="shared" ca="1" si="53"/>
        <v>5</v>
      </c>
      <c r="L239" t="str">
        <f t="shared" ca="1" si="54"/>
        <v>5-10 años</v>
      </c>
      <c r="M239" s="8">
        <v>44377</v>
      </c>
      <c r="N239">
        <f t="shared" ca="1" si="67"/>
        <v>5</v>
      </c>
      <c r="O239" t="str">
        <f t="shared" ca="1" si="55"/>
        <v>5-10 años</v>
      </c>
      <c r="P239" s="8">
        <v>31048</v>
      </c>
      <c r="Q239">
        <f t="shared" ca="1" si="56"/>
        <v>41</v>
      </c>
      <c r="R239" t="str">
        <f t="shared" ca="1" si="57"/>
        <v>35-44</v>
      </c>
      <c r="S239" t="s">
        <v>133</v>
      </c>
      <c r="T239">
        <v>1</v>
      </c>
      <c r="V239">
        <v>1</v>
      </c>
      <c r="X239">
        <v>1</v>
      </c>
      <c r="Z239">
        <v>1</v>
      </c>
      <c r="BR239">
        <f t="shared" si="51"/>
        <v>4</v>
      </c>
      <c r="BS239" t="str">
        <f t="shared" si="58"/>
        <v>Préstamo</v>
      </c>
      <c r="BT239" t="s">
        <v>104</v>
      </c>
      <c r="BU239" t="s">
        <v>122</v>
      </c>
      <c r="BV239" t="s">
        <v>135</v>
      </c>
      <c r="BW239" s="8" t="s">
        <v>100</v>
      </c>
      <c r="BX239" s="9">
        <f t="shared" ca="1" si="59"/>
        <v>1624395</v>
      </c>
      <c r="BY239" s="10" t="str">
        <f t="shared" ca="1" si="60"/>
        <v>750k-5 mil</v>
      </c>
      <c r="BZ239" s="7">
        <f t="shared" ca="1" si="61"/>
        <v>1578467</v>
      </c>
      <c r="CA239" s="7"/>
      <c r="CB239" s="7">
        <f t="shared" ca="1" si="62"/>
        <v>1578467</v>
      </c>
      <c r="CC239" s="7" t="s">
        <v>119</v>
      </c>
      <c r="CD239" s="7" t="s">
        <v>111</v>
      </c>
      <c r="CE239" s="7">
        <f t="shared" ca="1" si="63"/>
        <v>10</v>
      </c>
      <c r="CF239" s="7">
        <f t="shared" ca="1" si="64"/>
        <v>162439.5</v>
      </c>
      <c r="CG239" s="11">
        <f t="shared" ca="1" si="65"/>
        <v>1.029096585484524</v>
      </c>
      <c r="CH239" s="7" t="str">
        <f t="shared" ca="1" si="66"/>
        <v>1-5x</v>
      </c>
      <c r="CI239" s="7" t="s">
        <v>158</v>
      </c>
    </row>
    <row r="240" spans="1:87" x14ac:dyDescent="0.75">
      <c r="A240" s="1">
        <v>11347</v>
      </c>
      <c r="B240" s="1" t="s">
        <v>120</v>
      </c>
      <c r="C240" s="13">
        <v>0.5</v>
      </c>
      <c r="D240" s="1" t="s">
        <v>100</v>
      </c>
      <c r="E240" s="1" t="s">
        <v>101</v>
      </c>
      <c r="F240" s="13"/>
      <c r="G240" s="13" t="str">
        <f t="shared" si="52"/>
        <v>Si</v>
      </c>
      <c r="H240" s="1" t="s">
        <v>102</v>
      </c>
      <c r="I240" s="2" t="s">
        <v>102</v>
      </c>
      <c r="J240" s="3">
        <v>44197</v>
      </c>
      <c r="K240" s="1">
        <f t="shared" ca="1" si="53"/>
        <v>5</v>
      </c>
      <c r="L240" s="1" t="str">
        <f t="shared" ca="1" si="54"/>
        <v>5-10 años</v>
      </c>
      <c r="M240" s="3">
        <v>44197</v>
      </c>
      <c r="N240" s="1">
        <f t="shared" ca="1" si="67"/>
        <v>5</v>
      </c>
      <c r="O240" s="1" t="str">
        <f t="shared" ca="1" si="55"/>
        <v>5-10 años</v>
      </c>
      <c r="P240" s="3">
        <v>29221</v>
      </c>
      <c r="Q240" s="1">
        <f t="shared" ca="1" si="56"/>
        <v>46</v>
      </c>
      <c r="R240" s="1" t="str">
        <f t="shared" ca="1" si="57"/>
        <v>45-54</v>
      </c>
      <c r="S240" s="1" t="s">
        <v>137</v>
      </c>
      <c r="T240" s="1"/>
      <c r="U240" s="1">
        <v>1</v>
      </c>
      <c r="V240" s="1"/>
      <c r="W240" s="1">
        <v>1</v>
      </c>
      <c r="X240" s="1"/>
      <c r="Y240" s="1">
        <v>1</v>
      </c>
      <c r="Z240" s="1"/>
      <c r="AA240" s="1"/>
      <c r="AB240" s="1"/>
      <c r="AC240" s="1"/>
      <c r="AD240" s="1"/>
      <c r="AE240" s="1"/>
      <c r="AF240" s="1"/>
      <c r="AG240" s="1"/>
      <c r="AH240" s="1"/>
      <c r="AI240" s="1"/>
      <c r="AJ240" s="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f t="shared" si="51"/>
        <v>3</v>
      </c>
      <c r="BS240" s="1" t="str">
        <f t="shared" si="58"/>
        <v>Sin préstamo</v>
      </c>
      <c r="BT240" s="1" t="s">
        <v>104</v>
      </c>
      <c r="BU240" s="1" t="s">
        <v>109</v>
      </c>
      <c r="BV240" s="1" t="s">
        <v>106</v>
      </c>
      <c r="BW240" s="3" t="s">
        <v>101</v>
      </c>
      <c r="BX240" s="4" t="str">
        <f t="shared" ca="1" si="59"/>
        <v/>
      </c>
      <c r="BY240" s="5" t="str">
        <f t="shared" ca="1" si="60"/>
        <v/>
      </c>
      <c r="BZ240" s="2">
        <f t="shared" ca="1" si="61"/>
        <v>1215322</v>
      </c>
      <c r="CA240" s="2"/>
      <c r="CB240" s="2">
        <f t="shared" ca="1" si="62"/>
        <v>1215322</v>
      </c>
      <c r="CC240" s="2"/>
      <c r="CD240" s="2"/>
      <c r="CE240" s="2" t="str">
        <f t="shared" ca="1" si="63"/>
        <v/>
      </c>
      <c r="CF240" s="2" t="str">
        <f t="shared" ca="1" si="64"/>
        <v/>
      </c>
      <c r="CG240" s="6" t="str">
        <f t="shared" ca="1" si="65"/>
        <v/>
      </c>
      <c r="CH240" s="2" t="str">
        <f t="shared" ca="1" si="66"/>
        <v/>
      </c>
      <c r="CI240" s="2" t="s">
        <v>102</v>
      </c>
    </row>
    <row r="241" spans="1:87" x14ac:dyDescent="0.75">
      <c r="A241">
        <v>11348</v>
      </c>
      <c r="B241" t="s">
        <v>99</v>
      </c>
      <c r="C241" s="12">
        <v>0.6</v>
      </c>
      <c r="D241" t="s">
        <v>101</v>
      </c>
      <c r="E241" t="s">
        <v>101</v>
      </c>
      <c r="G241" s="12" t="str">
        <f t="shared" si="52"/>
        <v>Si</v>
      </c>
      <c r="H241" t="s">
        <v>116</v>
      </c>
      <c r="I241" s="7" t="s">
        <v>117</v>
      </c>
      <c r="J241" s="8">
        <v>44012</v>
      </c>
      <c r="K241">
        <f t="shared" ca="1" si="53"/>
        <v>6</v>
      </c>
      <c r="L241" t="str">
        <f t="shared" ca="1" si="54"/>
        <v>5-10 años</v>
      </c>
      <c r="M241" s="8">
        <v>44012</v>
      </c>
      <c r="N241">
        <f t="shared" ca="1" si="67"/>
        <v>6</v>
      </c>
      <c r="O241" t="str">
        <f t="shared" ca="1" si="55"/>
        <v>5-10 años</v>
      </c>
      <c r="P241" s="8">
        <v>27395</v>
      </c>
      <c r="Q241">
        <f t="shared" ca="1" si="56"/>
        <v>51</v>
      </c>
      <c r="R241" t="str">
        <f t="shared" ca="1" si="57"/>
        <v>45-54</v>
      </c>
      <c r="S241" t="s">
        <v>114</v>
      </c>
      <c r="T241">
        <v>1</v>
      </c>
      <c r="V241">
        <v>1</v>
      </c>
      <c r="X241">
        <v>1</v>
      </c>
      <c r="Z241">
        <v>1</v>
      </c>
      <c r="BR241">
        <f t="shared" si="51"/>
        <v>4</v>
      </c>
      <c r="BS241" t="str">
        <f t="shared" si="58"/>
        <v>Préstamo</v>
      </c>
      <c r="BT241" t="s">
        <v>104</v>
      </c>
      <c r="BU241" t="s">
        <v>105</v>
      </c>
      <c r="BV241" t="s">
        <v>135</v>
      </c>
      <c r="BW241" s="8" t="s">
        <v>101</v>
      </c>
      <c r="BX241" s="9">
        <f t="shared" ca="1" si="59"/>
        <v>2523752</v>
      </c>
      <c r="BY241" s="10" t="str">
        <f t="shared" ca="1" si="60"/>
        <v>750k-5 mil</v>
      </c>
      <c r="BZ241" s="7">
        <f t="shared" ca="1" si="61"/>
        <v>1885134</v>
      </c>
      <c r="CA241" s="7"/>
      <c r="CB241" s="7">
        <f t="shared" ca="1" si="62"/>
        <v>1885134</v>
      </c>
      <c r="CC241" s="7" t="s">
        <v>110</v>
      </c>
      <c r="CD241" s="7" t="s">
        <v>111</v>
      </c>
      <c r="CE241" s="7">
        <f t="shared" ca="1" si="63"/>
        <v>7</v>
      </c>
      <c r="CF241" s="7">
        <f t="shared" ca="1" si="64"/>
        <v>360536</v>
      </c>
      <c r="CG241" s="11">
        <f t="shared" ca="1" si="65"/>
        <v>1.3387653079303645</v>
      </c>
      <c r="CH241" s="7" t="str">
        <f t="shared" ca="1" si="66"/>
        <v>1-5x</v>
      </c>
      <c r="CI241" s="7" t="s">
        <v>158</v>
      </c>
    </row>
    <row r="242" spans="1:87" x14ac:dyDescent="0.75">
      <c r="A242" s="1">
        <v>11349</v>
      </c>
      <c r="B242" s="1" t="s">
        <v>99</v>
      </c>
      <c r="C242" s="13">
        <v>0.7</v>
      </c>
      <c r="D242" s="1" t="s">
        <v>100</v>
      </c>
      <c r="E242" s="1" t="s">
        <v>100</v>
      </c>
      <c r="F242" s="13">
        <v>0.4</v>
      </c>
      <c r="G242" s="13" t="str">
        <f t="shared" si="52"/>
        <v>Si</v>
      </c>
      <c r="H242" s="1" t="s">
        <v>102</v>
      </c>
      <c r="I242" s="2" t="s">
        <v>102</v>
      </c>
      <c r="J242" s="3">
        <v>43831</v>
      </c>
      <c r="K242" s="1">
        <f t="shared" ca="1" si="53"/>
        <v>6</v>
      </c>
      <c r="L242" s="1" t="str">
        <f t="shared" ca="1" si="54"/>
        <v>5-10 años</v>
      </c>
      <c r="M242" s="3">
        <v>43831</v>
      </c>
      <c r="N242" s="1">
        <f t="shared" ca="1" si="67"/>
        <v>6</v>
      </c>
      <c r="O242" s="1" t="str">
        <f t="shared" ca="1" si="55"/>
        <v>5-10 años</v>
      </c>
      <c r="P242" s="3">
        <v>25569</v>
      </c>
      <c r="Q242" s="1">
        <f t="shared" ca="1" si="56"/>
        <v>56</v>
      </c>
      <c r="R242" s="1" t="str">
        <f t="shared" ca="1" si="57"/>
        <v>55-64</v>
      </c>
      <c r="S242" s="1" t="s">
        <v>137</v>
      </c>
      <c r="T242" s="1"/>
      <c r="U242" s="1">
        <v>1</v>
      </c>
      <c r="V242" s="1">
        <v>1</v>
      </c>
      <c r="W242" s="1">
        <v>1</v>
      </c>
      <c r="X242" s="1">
        <v>1</v>
      </c>
      <c r="Y242" s="1">
        <v>1</v>
      </c>
      <c r="Z242" s="1">
        <v>1</v>
      </c>
      <c r="AA242" s="1"/>
      <c r="AB242" s="1"/>
      <c r="AC242" s="1"/>
      <c r="AD242" s="1"/>
      <c r="AE242" s="1"/>
      <c r="AF242" s="1"/>
      <c r="AG242" s="1"/>
      <c r="AH242" s="1"/>
      <c r="AI242" s="1"/>
      <c r="AJ242" s="1"/>
      <c r="AK242" s="1"/>
      <c r="AL242" s="1"/>
      <c r="AM242" s="1"/>
      <c r="AN242" s="1"/>
      <c r="AO242" s="1"/>
      <c r="AP242" s="1"/>
      <c r="AQ242" s="1"/>
      <c r="AR242" s="1"/>
      <c r="AS242" s="1"/>
      <c r="AT242" s="1"/>
      <c r="AU242" s="1"/>
      <c r="AV242" s="1"/>
      <c r="AW242" s="1"/>
      <c r="AX242" s="1"/>
      <c r="AY242" s="1"/>
      <c r="AZ242" s="1"/>
      <c r="BA242" s="1"/>
      <c r="BB242" s="1"/>
      <c r="BC242" s="1"/>
      <c r="BD242" s="1"/>
      <c r="BE242" s="1"/>
      <c r="BF242" s="1"/>
      <c r="BG242" s="1"/>
      <c r="BH242" s="1"/>
      <c r="BI242" s="1"/>
      <c r="BJ242" s="1"/>
      <c r="BK242" s="1"/>
      <c r="BL242" s="1"/>
      <c r="BM242" s="1"/>
      <c r="BN242" s="1"/>
      <c r="BO242" s="1"/>
      <c r="BP242" s="1"/>
      <c r="BQ242" s="1"/>
      <c r="BR242" s="1">
        <f t="shared" si="51"/>
        <v>6</v>
      </c>
      <c r="BS242" s="1" t="str">
        <f t="shared" si="58"/>
        <v>Sin préstamo</v>
      </c>
      <c r="BT242" s="1" t="s">
        <v>104</v>
      </c>
      <c r="BU242" s="1" t="s">
        <v>122</v>
      </c>
      <c r="BV242" s="1" t="s">
        <v>123</v>
      </c>
      <c r="BW242" s="3" t="s">
        <v>101</v>
      </c>
      <c r="BX242" s="4" t="str">
        <f t="shared" ca="1" si="59"/>
        <v/>
      </c>
      <c r="BY242" s="5" t="str">
        <f t="shared" ca="1" si="60"/>
        <v/>
      </c>
      <c r="BZ242" s="2">
        <f t="shared" ca="1" si="61"/>
        <v>880676</v>
      </c>
      <c r="CA242" s="2"/>
      <c r="CB242" s="2">
        <f t="shared" ca="1" si="62"/>
        <v>880676</v>
      </c>
      <c r="CC242" s="2"/>
      <c r="CD242" s="2"/>
      <c r="CE242" s="2" t="str">
        <f t="shared" ca="1" si="63"/>
        <v/>
      </c>
      <c r="CF242" s="2" t="str">
        <f t="shared" ca="1" si="64"/>
        <v/>
      </c>
      <c r="CG242" s="6" t="str">
        <f t="shared" ca="1" si="65"/>
        <v/>
      </c>
      <c r="CH242" s="2" t="str">
        <f t="shared" ca="1" si="66"/>
        <v/>
      </c>
      <c r="CI242" s="2" t="s">
        <v>102</v>
      </c>
    </row>
    <row r="243" spans="1:87" x14ac:dyDescent="0.75">
      <c r="A243">
        <v>11350</v>
      </c>
      <c r="B243" t="s">
        <v>115</v>
      </c>
      <c r="C243" s="12">
        <v>0.8</v>
      </c>
      <c r="D243" t="s">
        <v>101</v>
      </c>
      <c r="E243" t="s">
        <v>100</v>
      </c>
      <c r="F243" s="12">
        <v>0.75</v>
      </c>
      <c r="G243" s="12" t="str">
        <f t="shared" si="52"/>
        <v>Si</v>
      </c>
      <c r="H243" t="s">
        <v>102</v>
      </c>
      <c r="I243" s="7" t="s">
        <v>102</v>
      </c>
      <c r="J243" s="8">
        <v>43646</v>
      </c>
      <c r="K243">
        <f t="shared" ca="1" si="53"/>
        <v>7</v>
      </c>
      <c r="L243" t="str">
        <f t="shared" ca="1" si="54"/>
        <v>5-10 años</v>
      </c>
      <c r="M243" s="8">
        <v>43646</v>
      </c>
      <c r="N243">
        <f t="shared" ca="1" si="67"/>
        <v>7</v>
      </c>
      <c r="O243" t="str">
        <f t="shared" ca="1" si="55"/>
        <v>5-10 años</v>
      </c>
      <c r="P243" s="8">
        <v>23743</v>
      </c>
      <c r="Q243">
        <f t="shared" ca="1" si="56"/>
        <v>61</v>
      </c>
      <c r="R243" t="str">
        <f t="shared" ca="1" si="57"/>
        <v>55-64</v>
      </c>
      <c r="S243" t="s">
        <v>103</v>
      </c>
      <c r="V243">
        <v>1</v>
      </c>
      <c r="X243">
        <v>1</v>
      </c>
      <c r="Z243">
        <v>1</v>
      </c>
      <c r="BR243">
        <f t="shared" si="51"/>
        <v>3</v>
      </c>
      <c r="BS243" t="str">
        <f t="shared" si="58"/>
        <v>Sin préstamo</v>
      </c>
      <c r="BT243" t="s">
        <v>104</v>
      </c>
      <c r="BU243" t="s">
        <v>109</v>
      </c>
      <c r="BV243" t="s">
        <v>106</v>
      </c>
      <c r="BW243" s="8" t="s">
        <v>101</v>
      </c>
      <c r="BX243" s="9" t="str">
        <f t="shared" ca="1" si="59"/>
        <v/>
      </c>
      <c r="BY243" s="10" t="str">
        <f t="shared" ca="1" si="60"/>
        <v/>
      </c>
      <c r="BZ243" s="7">
        <f t="shared" ca="1" si="61"/>
        <v>944051</v>
      </c>
      <c r="CA243" s="7"/>
      <c r="CB243" s="7">
        <f t="shared" ca="1" si="62"/>
        <v>944051</v>
      </c>
      <c r="CC243" s="7"/>
      <c r="CD243" s="7"/>
      <c r="CE243" s="7" t="str">
        <f t="shared" ca="1" si="63"/>
        <v/>
      </c>
      <c r="CF243" s="7" t="str">
        <f t="shared" ca="1" si="64"/>
        <v/>
      </c>
      <c r="CG243" s="11" t="str">
        <f t="shared" ca="1" si="65"/>
        <v/>
      </c>
      <c r="CH243" s="7" t="str">
        <f t="shared" ca="1" si="66"/>
        <v/>
      </c>
      <c r="CI243" s="7" t="s">
        <v>102</v>
      </c>
    </row>
    <row r="244" spans="1:87" x14ac:dyDescent="0.75">
      <c r="A244" s="1">
        <v>11351</v>
      </c>
      <c r="B244" s="1" t="s">
        <v>99</v>
      </c>
      <c r="C244" s="13">
        <v>0.75</v>
      </c>
      <c r="D244" s="1" t="s">
        <v>100</v>
      </c>
      <c r="E244" s="1" t="s">
        <v>101</v>
      </c>
      <c r="F244" s="13"/>
      <c r="G244" s="13" t="str">
        <f t="shared" si="52"/>
        <v>Si</v>
      </c>
      <c r="H244" s="1" t="s">
        <v>107</v>
      </c>
      <c r="I244" s="2" t="s">
        <v>124</v>
      </c>
      <c r="J244" s="3">
        <v>43466</v>
      </c>
      <c r="K244" s="1">
        <f t="shared" ca="1" si="53"/>
        <v>7</v>
      </c>
      <c r="L244" s="1" t="str">
        <f t="shared" ca="1" si="54"/>
        <v>5-10 años</v>
      </c>
      <c r="M244" s="3">
        <v>43466</v>
      </c>
      <c r="N244" s="1">
        <f t="shared" ca="1" si="67"/>
        <v>7</v>
      </c>
      <c r="O244" s="1" t="str">
        <f t="shared" ca="1" si="55"/>
        <v>5-10 años</v>
      </c>
      <c r="P244" s="3">
        <v>36526</v>
      </c>
      <c r="Q244" s="1">
        <f t="shared" ca="1" si="56"/>
        <v>26</v>
      </c>
      <c r="R244" s="1" t="str">
        <f t="shared" ca="1" si="57"/>
        <v>25-34</v>
      </c>
      <c r="S244" s="1" t="s">
        <v>133</v>
      </c>
      <c r="T244" s="1"/>
      <c r="U244" s="1">
        <v>1</v>
      </c>
      <c r="V244" s="1">
        <v>1</v>
      </c>
      <c r="W244" s="1">
        <v>1</v>
      </c>
      <c r="X244" s="1">
        <v>1</v>
      </c>
      <c r="Y244" s="1"/>
      <c r="Z244" s="1"/>
      <c r="AA244" s="1"/>
      <c r="AB244" s="1"/>
      <c r="AC244" s="1"/>
      <c r="AD244" s="1"/>
      <c r="AE244" s="1"/>
      <c r="AF244" s="1"/>
      <c r="AG244" s="1"/>
      <c r="AH244" s="1"/>
      <c r="AI244" s="1"/>
      <c r="AJ244" s="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f t="shared" si="51"/>
        <v>4</v>
      </c>
      <c r="BS244" s="1" t="str">
        <f t="shared" si="58"/>
        <v>Sin préstamo</v>
      </c>
      <c r="BT244" s="1" t="s">
        <v>104</v>
      </c>
      <c r="BU244" s="1" t="s">
        <v>109</v>
      </c>
      <c r="BV244" s="1" t="s">
        <v>135</v>
      </c>
      <c r="BW244" s="3" t="s">
        <v>101</v>
      </c>
      <c r="BX244" s="4" t="str">
        <f t="shared" ca="1" si="59"/>
        <v/>
      </c>
      <c r="BY244" s="5" t="str">
        <f t="shared" ca="1" si="60"/>
        <v/>
      </c>
      <c r="BZ244" s="2">
        <f t="shared" ca="1" si="61"/>
        <v>646678</v>
      </c>
      <c r="CA244" s="2"/>
      <c r="CB244" s="2">
        <f t="shared" ca="1" si="62"/>
        <v>646678</v>
      </c>
      <c r="CC244" s="2"/>
      <c r="CD244" s="2"/>
      <c r="CE244" s="2" t="str">
        <f t="shared" ca="1" si="63"/>
        <v/>
      </c>
      <c r="CF244" s="2" t="str">
        <f t="shared" ca="1" si="64"/>
        <v/>
      </c>
      <c r="CG244" s="6" t="str">
        <f t="shared" ca="1" si="65"/>
        <v/>
      </c>
      <c r="CH244" s="2" t="str">
        <f t="shared" ca="1" si="66"/>
        <v/>
      </c>
      <c r="CI244" s="2" t="s">
        <v>102</v>
      </c>
    </row>
    <row r="245" spans="1:87" x14ac:dyDescent="0.75">
      <c r="A245">
        <v>11352</v>
      </c>
      <c r="B245" t="s">
        <v>99</v>
      </c>
      <c r="C245" s="12">
        <v>1</v>
      </c>
      <c r="D245" t="s">
        <v>101</v>
      </c>
      <c r="E245" t="s">
        <v>101</v>
      </c>
      <c r="G245" s="12" t="str">
        <f t="shared" si="52"/>
        <v>Si</v>
      </c>
      <c r="H245" t="s">
        <v>116</v>
      </c>
      <c r="I245" s="7" t="s">
        <v>117</v>
      </c>
      <c r="J245" s="8">
        <v>43281</v>
      </c>
      <c r="K245">
        <f t="shared" ca="1" si="53"/>
        <v>8</v>
      </c>
      <c r="L245" t="str">
        <f t="shared" ca="1" si="54"/>
        <v>5-10 años</v>
      </c>
      <c r="M245" s="8">
        <v>43281</v>
      </c>
      <c r="N245">
        <f t="shared" ca="1" si="67"/>
        <v>8</v>
      </c>
      <c r="O245" t="str">
        <f t="shared" ca="1" si="55"/>
        <v>5-10 años</v>
      </c>
      <c r="P245" s="8">
        <v>34700</v>
      </c>
      <c r="Q245">
        <f t="shared" ca="1" si="56"/>
        <v>31</v>
      </c>
      <c r="R245" t="str">
        <f t="shared" ca="1" si="57"/>
        <v>25-34</v>
      </c>
      <c r="S245" t="s">
        <v>133</v>
      </c>
      <c r="T245">
        <v>1</v>
      </c>
      <c r="V245">
        <v>1</v>
      </c>
      <c r="X245">
        <v>1</v>
      </c>
      <c r="Z245">
        <v>1</v>
      </c>
      <c r="BR245">
        <f t="shared" si="51"/>
        <v>4</v>
      </c>
      <c r="BS245" t="str">
        <f t="shared" si="58"/>
        <v>Préstamo</v>
      </c>
      <c r="BT245" t="s">
        <v>104</v>
      </c>
      <c r="BU245" t="s">
        <v>105</v>
      </c>
      <c r="BV245" t="s">
        <v>106</v>
      </c>
      <c r="BW245" s="8" t="s">
        <v>101</v>
      </c>
      <c r="BX245" s="9">
        <f t="shared" ca="1" si="59"/>
        <v>116431</v>
      </c>
      <c r="BY245" s="10" t="str">
        <f t="shared" ca="1" si="60"/>
        <v>100k-250k</v>
      </c>
      <c r="BZ245" s="7">
        <f t="shared" ca="1" si="61"/>
        <v>100529</v>
      </c>
      <c r="CA245" s="7"/>
      <c r="CB245" s="7">
        <f t="shared" ca="1" si="62"/>
        <v>100529</v>
      </c>
      <c r="CC245" s="7" t="s">
        <v>110</v>
      </c>
      <c r="CD245" s="7" t="s">
        <v>111</v>
      </c>
      <c r="CE245" s="7">
        <f t="shared" ca="1" si="63"/>
        <v>1</v>
      </c>
      <c r="CF245" s="7">
        <f t="shared" ca="1" si="64"/>
        <v>116431</v>
      </c>
      <c r="CG245" s="11">
        <f t="shared" ca="1" si="65"/>
        <v>1.1581832108147898</v>
      </c>
      <c r="CH245" s="7" t="str">
        <f t="shared" ca="1" si="66"/>
        <v>1-5x</v>
      </c>
      <c r="CI245" s="7" t="s">
        <v>102</v>
      </c>
    </row>
    <row r="246" spans="1:87" x14ac:dyDescent="0.75">
      <c r="A246" s="1">
        <v>11353</v>
      </c>
      <c r="B246" s="1" t="s">
        <v>99</v>
      </c>
      <c r="C246" s="13">
        <v>0</v>
      </c>
      <c r="D246" s="1" t="s">
        <v>100</v>
      </c>
      <c r="E246" s="1" t="s">
        <v>100</v>
      </c>
      <c r="F246" s="13">
        <v>0.15</v>
      </c>
      <c r="G246" s="13" t="str">
        <f t="shared" si="52"/>
        <v>No</v>
      </c>
      <c r="H246" s="1" t="s">
        <v>102</v>
      </c>
      <c r="I246" s="2" t="s">
        <v>102</v>
      </c>
      <c r="J246" s="3">
        <v>43101</v>
      </c>
      <c r="K246" s="1">
        <f t="shared" ca="1" si="53"/>
        <v>8</v>
      </c>
      <c r="L246" s="1" t="str">
        <f t="shared" ca="1" si="54"/>
        <v>5-10 años</v>
      </c>
      <c r="M246" s="3">
        <v>43101</v>
      </c>
      <c r="N246" s="1">
        <f t="shared" ca="1" si="67"/>
        <v>8</v>
      </c>
      <c r="O246" s="1" t="str">
        <f t="shared" ca="1" si="55"/>
        <v>5-10 años</v>
      </c>
      <c r="P246" s="3">
        <v>32874</v>
      </c>
      <c r="Q246" s="1">
        <f t="shared" ca="1" si="56"/>
        <v>36</v>
      </c>
      <c r="R246" s="1" t="str">
        <f t="shared" ca="1" si="57"/>
        <v>35-44</v>
      </c>
      <c r="S246" s="1" t="s">
        <v>103</v>
      </c>
      <c r="T246" s="1"/>
      <c r="U246" s="1">
        <v>1</v>
      </c>
      <c r="V246" s="1"/>
      <c r="W246" s="1">
        <v>1</v>
      </c>
      <c r="X246" s="1"/>
      <c r="Y246" s="1">
        <v>1</v>
      </c>
      <c r="Z246" s="1"/>
      <c r="AA246" s="1"/>
      <c r="AB246" s="1"/>
      <c r="AC246" s="1"/>
      <c r="AD246" s="1"/>
      <c r="AE246" s="1"/>
      <c r="AF246" s="1"/>
      <c r="AG246" s="1"/>
      <c r="AH246" s="1"/>
      <c r="AI246" s="1"/>
      <c r="AJ246" s="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f t="shared" si="51"/>
        <v>3</v>
      </c>
      <c r="BS246" s="1" t="str">
        <f t="shared" si="58"/>
        <v>Sin préstamo</v>
      </c>
      <c r="BT246" s="1" t="s">
        <v>104</v>
      </c>
      <c r="BU246" s="1" t="s">
        <v>105</v>
      </c>
      <c r="BV246" s="1" t="s">
        <v>106</v>
      </c>
      <c r="BW246" s="3" t="s">
        <v>101</v>
      </c>
      <c r="BX246" s="4" t="str">
        <f t="shared" ca="1" si="59"/>
        <v/>
      </c>
      <c r="BY246" s="5" t="str">
        <f t="shared" ca="1" si="60"/>
        <v/>
      </c>
      <c r="BZ246" s="2">
        <f t="shared" ca="1" si="61"/>
        <v>1878979</v>
      </c>
      <c r="CA246" s="2"/>
      <c r="CB246" s="2">
        <f t="shared" ca="1" si="62"/>
        <v>1878979</v>
      </c>
      <c r="CC246" s="2"/>
      <c r="CD246" s="2"/>
      <c r="CE246" s="2" t="str">
        <f t="shared" ca="1" si="63"/>
        <v/>
      </c>
      <c r="CF246" s="2" t="str">
        <f t="shared" ca="1" si="64"/>
        <v/>
      </c>
      <c r="CG246" s="6" t="str">
        <f t="shared" ca="1" si="65"/>
        <v/>
      </c>
      <c r="CH246" s="2" t="str">
        <f t="shared" ca="1" si="66"/>
        <v/>
      </c>
      <c r="CI246" s="2" t="s">
        <v>102</v>
      </c>
    </row>
    <row r="247" spans="1:87" x14ac:dyDescent="0.75">
      <c r="A247">
        <v>11354</v>
      </c>
      <c r="B247" t="s">
        <v>127</v>
      </c>
      <c r="C247" s="12">
        <v>0.4</v>
      </c>
      <c r="D247" t="s">
        <v>101</v>
      </c>
      <c r="E247" t="s">
        <v>100</v>
      </c>
      <c r="F247" s="12">
        <v>0.5</v>
      </c>
      <c r="G247" s="12" t="str">
        <f t="shared" si="52"/>
        <v>No</v>
      </c>
      <c r="H247" t="s">
        <v>116</v>
      </c>
      <c r="I247" s="7" t="s">
        <v>117</v>
      </c>
      <c r="J247" s="8">
        <v>42916</v>
      </c>
      <c r="K247">
        <f t="shared" ca="1" si="53"/>
        <v>9</v>
      </c>
      <c r="L247" t="str">
        <f t="shared" ca="1" si="54"/>
        <v>5-10 años</v>
      </c>
      <c r="M247" s="8">
        <v>42916</v>
      </c>
      <c r="N247">
        <f t="shared" ca="1" si="67"/>
        <v>9</v>
      </c>
      <c r="O247" t="str">
        <f t="shared" ca="1" si="55"/>
        <v>5-10 años</v>
      </c>
      <c r="P247" s="8">
        <v>31048</v>
      </c>
      <c r="Q247">
        <f t="shared" ca="1" si="56"/>
        <v>41</v>
      </c>
      <c r="R247" t="str">
        <f t="shared" ca="1" si="57"/>
        <v>35-44</v>
      </c>
      <c r="S247" t="s">
        <v>133</v>
      </c>
      <c r="T247">
        <v>1</v>
      </c>
      <c r="V247">
        <v>1</v>
      </c>
      <c r="X247">
        <v>1</v>
      </c>
      <c r="Z247">
        <v>1</v>
      </c>
      <c r="BR247">
        <f t="shared" si="51"/>
        <v>4</v>
      </c>
      <c r="BS247" t="str">
        <f t="shared" si="58"/>
        <v>Préstamo</v>
      </c>
      <c r="BT247" t="s">
        <v>104</v>
      </c>
      <c r="BU247" t="s">
        <v>109</v>
      </c>
      <c r="BV247" t="s">
        <v>106</v>
      </c>
      <c r="BW247" s="8" t="s">
        <v>101</v>
      </c>
      <c r="BX247" s="9">
        <f t="shared" ca="1" si="59"/>
        <v>309127</v>
      </c>
      <c r="BY247" s="10" t="str">
        <f t="shared" ca="1" si="60"/>
        <v>250k-750k</v>
      </c>
      <c r="BZ247" s="7">
        <f t="shared" ca="1" si="61"/>
        <v>1172769</v>
      </c>
      <c r="CA247" s="7"/>
      <c r="CB247" s="7">
        <f t="shared" ca="1" si="62"/>
        <v>1172769</v>
      </c>
      <c r="CC247" s="7" t="s">
        <v>119</v>
      </c>
      <c r="CD247" s="7" t="s">
        <v>111</v>
      </c>
      <c r="CE247" s="7">
        <f t="shared" ca="1" si="63"/>
        <v>5</v>
      </c>
      <c r="CF247" s="7">
        <f t="shared" ca="1" si="64"/>
        <v>61825.4</v>
      </c>
      <c r="CG247" s="11">
        <f t="shared" ca="1" si="65"/>
        <v>0.26358728786316826</v>
      </c>
      <c r="CH247" s="7" t="str">
        <f t="shared" ca="1" si="66"/>
        <v>1x</v>
      </c>
      <c r="CI247" s="7" t="s">
        <v>112</v>
      </c>
    </row>
    <row r="248" spans="1:87" x14ac:dyDescent="0.75">
      <c r="A248" s="1">
        <v>11355</v>
      </c>
      <c r="B248" s="1" t="s">
        <v>127</v>
      </c>
      <c r="C248" s="13">
        <v>0.15</v>
      </c>
      <c r="D248" s="1" t="s">
        <v>100</v>
      </c>
      <c r="E248" s="1" t="s">
        <v>101</v>
      </c>
      <c r="F248" s="13"/>
      <c r="G248" s="13" t="str">
        <f t="shared" si="52"/>
        <v>No</v>
      </c>
      <c r="H248" s="1" t="s">
        <v>116</v>
      </c>
      <c r="I248" s="2" t="s">
        <v>124</v>
      </c>
      <c r="J248" s="3">
        <v>42736</v>
      </c>
      <c r="K248" s="1">
        <f t="shared" ca="1" si="53"/>
        <v>9</v>
      </c>
      <c r="L248" s="1" t="str">
        <f t="shared" ca="1" si="54"/>
        <v>5-10 años</v>
      </c>
      <c r="M248" s="3">
        <v>42736</v>
      </c>
      <c r="N248" s="1">
        <f t="shared" ca="1" si="67"/>
        <v>9</v>
      </c>
      <c r="O248" s="1" t="str">
        <f t="shared" ca="1" si="55"/>
        <v>5-10 años</v>
      </c>
      <c r="P248" s="3">
        <v>29221</v>
      </c>
      <c r="Q248" s="1">
        <f t="shared" ca="1" si="56"/>
        <v>46</v>
      </c>
      <c r="R248" s="1" t="str">
        <f t="shared" ca="1" si="57"/>
        <v>45-54</v>
      </c>
      <c r="S248" s="1" t="s">
        <v>133</v>
      </c>
      <c r="T248" s="1">
        <v>1</v>
      </c>
      <c r="U248" s="1">
        <v>1</v>
      </c>
      <c r="V248" s="1">
        <v>1</v>
      </c>
      <c r="W248" s="1">
        <v>1</v>
      </c>
      <c r="X248" s="1">
        <v>1</v>
      </c>
      <c r="Y248" s="1">
        <v>1</v>
      </c>
      <c r="Z248" s="1">
        <v>1</v>
      </c>
      <c r="AA248" s="1"/>
      <c r="AB248" s="1"/>
      <c r="AC248" s="1"/>
      <c r="AD248" s="1"/>
      <c r="AE248" s="1"/>
      <c r="AF248" s="1"/>
      <c r="AG248" s="1"/>
      <c r="AH248" s="1"/>
      <c r="AI248" s="1"/>
      <c r="AJ248" s="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f t="shared" si="51"/>
        <v>7</v>
      </c>
      <c r="BS248" s="1" t="str">
        <f t="shared" si="58"/>
        <v>Préstamo</v>
      </c>
      <c r="BT248" s="1" t="s">
        <v>104</v>
      </c>
      <c r="BU248" s="1" t="s">
        <v>105</v>
      </c>
      <c r="BV248" s="1" t="s">
        <v>106</v>
      </c>
      <c r="BW248" s="3" t="s">
        <v>101</v>
      </c>
      <c r="BX248" s="4">
        <f t="shared" ca="1" si="59"/>
        <v>3522097</v>
      </c>
      <c r="BY248" s="5" t="str">
        <f t="shared" ca="1" si="60"/>
        <v>750k-5 mil</v>
      </c>
      <c r="BZ248" s="2">
        <f t="shared" ca="1" si="61"/>
        <v>1819026</v>
      </c>
      <c r="CA248" s="2"/>
      <c r="CB248" s="2">
        <f t="shared" ca="1" si="62"/>
        <v>1819026</v>
      </c>
      <c r="CC248" s="2" t="s">
        <v>110</v>
      </c>
      <c r="CD248" s="2" t="s">
        <v>125</v>
      </c>
      <c r="CE248" s="2">
        <f t="shared" ca="1" si="63"/>
        <v>9</v>
      </c>
      <c r="CF248" s="2">
        <f t="shared" ca="1" si="64"/>
        <v>391344.11111111112</v>
      </c>
      <c r="CG248" s="6">
        <f t="shared" ca="1" si="65"/>
        <v>1.9362543471066385</v>
      </c>
      <c r="CH248" s="2" t="str">
        <f t="shared" ca="1" si="66"/>
        <v>1-5x</v>
      </c>
      <c r="CI248" s="2" t="s">
        <v>112</v>
      </c>
    </row>
    <row r="249" spans="1:87" x14ac:dyDescent="0.75">
      <c r="A249">
        <v>11356</v>
      </c>
      <c r="B249" t="s">
        <v>99</v>
      </c>
      <c r="C249" s="12">
        <v>0.2</v>
      </c>
      <c r="D249" t="s">
        <v>101</v>
      </c>
      <c r="E249" t="s">
        <v>101</v>
      </c>
      <c r="G249" s="12" t="str">
        <f t="shared" si="52"/>
        <v>No</v>
      </c>
      <c r="H249" t="s">
        <v>116</v>
      </c>
      <c r="I249" s="7" t="s">
        <v>117</v>
      </c>
      <c r="J249" s="8">
        <v>42551</v>
      </c>
      <c r="K249">
        <f t="shared" ca="1" si="53"/>
        <v>10</v>
      </c>
      <c r="L249" t="str">
        <f t="shared" ca="1" si="54"/>
        <v>10-20 años</v>
      </c>
      <c r="M249" s="8">
        <v>42551</v>
      </c>
      <c r="N249">
        <f t="shared" ca="1" si="67"/>
        <v>10</v>
      </c>
      <c r="O249" t="str">
        <f t="shared" ca="1" si="55"/>
        <v>10-20 años</v>
      </c>
      <c r="P249" s="8">
        <v>27395</v>
      </c>
      <c r="Q249">
        <f t="shared" ca="1" si="56"/>
        <v>51</v>
      </c>
      <c r="R249" t="str">
        <f t="shared" ca="1" si="57"/>
        <v>45-54</v>
      </c>
      <c r="S249" t="s">
        <v>121</v>
      </c>
      <c r="T249">
        <v>1</v>
      </c>
      <c r="V249">
        <v>1</v>
      </c>
      <c r="X249">
        <v>1</v>
      </c>
      <c r="Z249">
        <v>1</v>
      </c>
      <c r="BR249">
        <f t="shared" si="51"/>
        <v>4</v>
      </c>
      <c r="BS249" t="str">
        <f t="shared" si="58"/>
        <v>Préstamo</v>
      </c>
      <c r="BT249" t="s">
        <v>104</v>
      </c>
      <c r="BU249" t="s">
        <v>105</v>
      </c>
      <c r="BV249" t="s">
        <v>106</v>
      </c>
      <c r="BW249" s="8" t="s">
        <v>101</v>
      </c>
      <c r="BX249" s="9">
        <f t="shared" ca="1" si="59"/>
        <v>4031520</v>
      </c>
      <c r="BY249" s="10" t="str">
        <f t="shared" ca="1" si="60"/>
        <v>750k-5 mil</v>
      </c>
      <c r="BZ249" s="7">
        <f t="shared" ca="1" si="61"/>
        <v>1913343</v>
      </c>
      <c r="CA249" s="7"/>
      <c r="CB249" s="7">
        <f t="shared" ca="1" si="62"/>
        <v>1913343</v>
      </c>
      <c r="CC249" s="7" t="s">
        <v>110</v>
      </c>
      <c r="CD249" s="7" t="s">
        <v>111</v>
      </c>
      <c r="CE249" s="7">
        <f t="shared" ca="1" si="63"/>
        <v>6</v>
      </c>
      <c r="CF249" s="7">
        <f t="shared" ca="1" si="64"/>
        <v>671920</v>
      </c>
      <c r="CG249" s="11">
        <f t="shared" ca="1" si="65"/>
        <v>2.1070555566879539</v>
      </c>
      <c r="CH249" s="7" t="str">
        <f t="shared" ca="1" si="66"/>
        <v>1-5x</v>
      </c>
      <c r="CI249" s="7" t="s">
        <v>112</v>
      </c>
    </row>
    <row r="250" spans="1:87" x14ac:dyDescent="0.75">
      <c r="A250" s="1">
        <v>11357</v>
      </c>
      <c r="B250" s="1" t="s">
        <v>99</v>
      </c>
      <c r="C250" s="13">
        <v>0.3</v>
      </c>
      <c r="D250" s="1" t="s">
        <v>100</v>
      </c>
      <c r="E250" s="1" t="s">
        <v>100</v>
      </c>
      <c r="F250" s="13">
        <v>0.15</v>
      </c>
      <c r="G250" s="13" t="str">
        <f t="shared" si="52"/>
        <v>No</v>
      </c>
      <c r="H250" s="1" t="s">
        <v>102</v>
      </c>
      <c r="I250" s="2" t="s">
        <v>102</v>
      </c>
      <c r="J250" s="3">
        <v>42370</v>
      </c>
      <c r="K250" s="1">
        <f t="shared" ca="1" si="53"/>
        <v>10</v>
      </c>
      <c r="L250" s="1" t="str">
        <f t="shared" ca="1" si="54"/>
        <v>10-20 años</v>
      </c>
      <c r="M250" s="3">
        <v>42370</v>
      </c>
      <c r="N250" s="1">
        <f t="shared" ca="1" si="67"/>
        <v>10</v>
      </c>
      <c r="O250" s="1" t="str">
        <f t="shared" ca="1" si="55"/>
        <v>10-20 años</v>
      </c>
      <c r="P250" s="3">
        <v>25569</v>
      </c>
      <c r="Q250" s="1">
        <f t="shared" ca="1" si="56"/>
        <v>56</v>
      </c>
      <c r="R250" s="1" t="str">
        <f t="shared" ca="1" si="57"/>
        <v>55-64</v>
      </c>
      <c r="S250" s="1" t="s">
        <v>121</v>
      </c>
      <c r="T250" s="1"/>
      <c r="U250" s="1">
        <v>1</v>
      </c>
      <c r="V250" s="1">
        <v>1</v>
      </c>
      <c r="W250" s="1">
        <v>1</v>
      </c>
      <c r="X250" s="1">
        <v>1</v>
      </c>
      <c r="Y250" s="1"/>
      <c r="Z250" s="1"/>
      <c r="AA250" s="1"/>
      <c r="AB250" s="1"/>
      <c r="AC250" s="1"/>
      <c r="AD250" s="1"/>
      <c r="AE250" s="1"/>
      <c r="AF250" s="1"/>
      <c r="AG250" s="1"/>
      <c r="AH250" s="1"/>
      <c r="AI250" s="1"/>
      <c r="AJ250" s="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f t="shared" si="51"/>
        <v>4</v>
      </c>
      <c r="BS250" s="1" t="str">
        <f t="shared" si="58"/>
        <v>Sin préstamo</v>
      </c>
      <c r="BT250" s="1" t="s">
        <v>104</v>
      </c>
      <c r="BU250" s="1" t="s">
        <v>109</v>
      </c>
      <c r="BV250" s="1" t="s">
        <v>106</v>
      </c>
      <c r="BW250" s="3" t="s">
        <v>101</v>
      </c>
      <c r="BX250" s="4" t="str">
        <f t="shared" ca="1" si="59"/>
        <v/>
      </c>
      <c r="BY250" s="5" t="str">
        <f t="shared" ca="1" si="60"/>
        <v/>
      </c>
      <c r="BZ250" s="2">
        <f t="shared" ca="1" si="61"/>
        <v>187826</v>
      </c>
      <c r="CA250" s="2"/>
      <c r="CB250" s="2">
        <f t="shared" ca="1" si="62"/>
        <v>187826</v>
      </c>
      <c r="CC250" s="2"/>
      <c r="CD250" s="2"/>
      <c r="CE250" s="2" t="str">
        <f t="shared" ca="1" si="63"/>
        <v/>
      </c>
      <c r="CF250" s="2" t="str">
        <f t="shared" ca="1" si="64"/>
        <v/>
      </c>
      <c r="CG250" s="6" t="str">
        <f t="shared" ca="1" si="65"/>
        <v/>
      </c>
      <c r="CH250" s="2" t="str">
        <f t="shared" ca="1" si="66"/>
        <v/>
      </c>
      <c r="CI250" s="2" t="s">
        <v>102</v>
      </c>
    </row>
    <row r="251" spans="1:87" x14ac:dyDescent="0.75">
      <c r="A251">
        <v>11358</v>
      </c>
      <c r="B251" t="s">
        <v>99</v>
      </c>
      <c r="C251" s="12">
        <v>0.4</v>
      </c>
      <c r="D251" t="s">
        <v>101</v>
      </c>
      <c r="E251" t="s">
        <v>100</v>
      </c>
      <c r="F251" s="12">
        <v>0.3</v>
      </c>
      <c r="G251" s="12" t="str">
        <f t="shared" si="52"/>
        <v>No</v>
      </c>
      <c r="H251" t="s">
        <v>102</v>
      </c>
      <c r="I251" s="7" t="s">
        <v>102</v>
      </c>
      <c r="J251" s="8">
        <v>42185</v>
      </c>
      <c r="K251">
        <f t="shared" ca="1" si="53"/>
        <v>11</v>
      </c>
      <c r="L251" t="str">
        <f t="shared" ca="1" si="54"/>
        <v>10-20 años</v>
      </c>
      <c r="M251" s="8">
        <v>42185</v>
      </c>
      <c r="N251">
        <f t="shared" ca="1" si="67"/>
        <v>11</v>
      </c>
      <c r="O251" t="str">
        <f t="shared" ca="1" si="55"/>
        <v>10-20 años</v>
      </c>
      <c r="P251" s="8">
        <v>23743</v>
      </c>
      <c r="Q251">
        <f t="shared" ca="1" si="56"/>
        <v>61</v>
      </c>
      <c r="R251" t="str">
        <f t="shared" ca="1" si="57"/>
        <v>55-64</v>
      </c>
      <c r="S251" t="s">
        <v>103</v>
      </c>
      <c r="V251">
        <v>1</v>
      </c>
      <c r="X251">
        <v>1</v>
      </c>
      <c r="Z251">
        <v>1</v>
      </c>
      <c r="BR251">
        <f t="shared" si="51"/>
        <v>3</v>
      </c>
      <c r="BS251" t="str">
        <f t="shared" si="58"/>
        <v>Sin préstamo</v>
      </c>
      <c r="BT251" t="s">
        <v>104</v>
      </c>
      <c r="BU251" t="s">
        <v>105</v>
      </c>
      <c r="BV251" t="s">
        <v>106</v>
      </c>
      <c r="BW251" s="8" t="s">
        <v>101</v>
      </c>
      <c r="BX251" s="9" t="str">
        <f t="shared" ca="1" si="59"/>
        <v/>
      </c>
      <c r="BY251" s="10" t="str">
        <f t="shared" ca="1" si="60"/>
        <v/>
      </c>
      <c r="BZ251" s="7">
        <f t="shared" ca="1" si="61"/>
        <v>2806</v>
      </c>
      <c r="CA251" s="7"/>
      <c r="CB251" s="7">
        <f t="shared" ca="1" si="62"/>
        <v>2806</v>
      </c>
      <c r="CC251" s="7"/>
      <c r="CD251" s="7"/>
      <c r="CE251" s="7" t="str">
        <f t="shared" ca="1" si="63"/>
        <v/>
      </c>
      <c r="CF251" s="7" t="str">
        <f t="shared" ca="1" si="64"/>
        <v/>
      </c>
      <c r="CG251" s="11" t="str">
        <f t="shared" ca="1" si="65"/>
        <v/>
      </c>
      <c r="CH251" s="7" t="str">
        <f t="shared" ca="1" si="66"/>
        <v/>
      </c>
      <c r="CI251" s="7" t="s">
        <v>102</v>
      </c>
    </row>
    <row r="252" spans="1:87" x14ac:dyDescent="0.75">
      <c r="A252" s="1">
        <v>11359</v>
      </c>
      <c r="B252" s="1" t="s">
        <v>99</v>
      </c>
      <c r="C252" s="13">
        <v>0.5</v>
      </c>
      <c r="D252" s="1" t="s">
        <v>100</v>
      </c>
      <c r="E252" s="1" t="s">
        <v>101</v>
      </c>
      <c r="F252" s="13"/>
      <c r="G252" s="13" t="str">
        <f t="shared" si="52"/>
        <v>Si</v>
      </c>
      <c r="H252" s="1" t="s">
        <v>102</v>
      </c>
      <c r="I252" s="2" t="s">
        <v>124</v>
      </c>
      <c r="J252" s="3">
        <v>42005</v>
      </c>
      <c r="K252" s="1">
        <f t="shared" ca="1" si="53"/>
        <v>11</v>
      </c>
      <c r="L252" s="1" t="str">
        <f t="shared" ca="1" si="54"/>
        <v>10-20 años</v>
      </c>
      <c r="M252" s="3">
        <v>42005</v>
      </c>
      <c r="N252" s="1">
        <f t="shared" ca="1" si="67"/>
        <v>11</v>
      </c>
      <c r="O252" s="1" t="str">
        <f t="shared" ca="1" si="55"/>
        <v>10-20 años</v>
      </c>
      <c r="P252" s="3">
        <v>36526</v>
      </c>
      <c r="Q252" s="1">
        <f t="shared" ca="1" si="56"/>
        <v>26</v>
      </c>
      <c r="R252" s="1" t="str">
        <f t="shared" ca="1" si="57"/>
        <v>25-34</v>
      </c>
      <c r="S252" s="1" t="s">
        <v>118</v>
      </c>
      <c r="T252" s="1"/>
      <c r="U252" s="1">
        <v>1</v>
      </c>
      <c r="V252" s="1"/>
      <c r="W252" s="1">
        <v>1</v>
      </c>
      <c r="X252" s="1"/>
      <c r="Y252" s="1">
        <v>1</v>
      </c>
      <c r="Z252" s="1"/>
      <c r="AA252" s="1"/>
      <c r="AB252" s="1"/>
      <c r="AC252" s="1"/>
      <c r="AD252" s="1"/>
      <c r="AE252" s="1"/>
      <c r="AF252" s="1"/>
      <c r="AG252" s="1"/>
      <c r="AH252" s="1"/>
      <c r="AI252" s="1"/>
      <c r="AJ252" s="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f t="shared" si="51"/>
        <v>3</v>
      </c>
      <c r="BS252" s="1" t="str">
        <f t="shared" si="58"/>
        <v>Sin préstamo</v>
      </c>
      <c r="BT252" s="1" t="s">
        <v>104</v>
      </c>
      <c r="BU252" s="1" t="s">
        <v>122</v>
      </c>
      <c r="BV252" s="1" t="s">
        <v>123</v>
      </c>
      <c r="BW252" s="3" t="s">
        <v>101</v>
      </c>
      <c r="BX252" s="4" t="str">
        <f t="shared" ca="1" si="59"/>
        <v/>
      </c>
      <c r="BY252" s="5" t="str">
        <f t="shared" ca="1" si="60"/>
        <v/>
      </c>
      <c r="BZ252" s="2">
        <f t="shared" ca="1" si="61"/>
        <v>1849251</v>
      </c>
      <c r="CA252" s="2"/>
      <c r="CB252" s="2">
        <f t="shared" ca="1" si="62"/>
        <v>1849251</v>
      </c>
      <c r="CC252" s="2"/>
      <c r="CD252" s="2"/>
      <c r="CE252" s="2" t="str">
        <f t="shared" ca="1" si="63"/>
        <v/>
      </c>
      <c r="CF252" s="2" t="str">
        <f t="shared" ca="1" si="64"/>
        <v/>
      </c>
      <c r="CG252" s="6" t="str">
        <f t="shared" ca="1" si="65"/>
        <v/>
      </c>
      <c r="CH252" s="2" t="str">
        <f t="shared" ca="1" si="66"/>
        <v/>
      </c>
      <c r="CI252" s="2" t="s">
        <v>102</v>
      </c>
    </row>
    <row r="253" spans="1:87" x14ac:dyDescent="0.75">
      <c r="A253">
        <v>11360</v>
      </c>
      <c r="B253" t="s">
        <v>99</v>
      </c>
      <c r="C253" s="12">
        <v>0.6</v>
      </c>
      <c r="D253" t="s">
        <v>101</v>
      </c>
      <c r="E253" t="s">
        <v>101</v>
      </c>
      <c r="G253" s="12" t="str">
        <f t="shared" si="52"/>
        <v>Si</v>
      </c>
      <c r="H253" t="s">
        <v>102</v>
      </c>
      <c r="I253" s="7" t="s">
        <v>102</v>
      </c>
      <c r="J253" s="8">
        <v>41640</v>
      </c>
      <c r="K253">
        <f t="shared" ca="1" si="53"/>
        <v>12</v>
      </c>
      <c r="L253" t="str">
        <f t="shared" ca="1" si="54"/>
        <v>10-20 años</v>
      </c>
      <c r="M253" s="8">
        <v>41640</v>
      </c>
      <c r="N253">
        <f t="shared" ca="1" si="67"/>
        <v>12</v>
      </c>
      <c r="O253" t="str">
        <f t="shared" ca="1" si="55"/>
        <v>10-20 años</v>
      </c>
      <c r="P253" s="8">
        <v>34700</v>
      </c>
      <c r="Q253">
        <f t="shared" ca="1" si="56"/>
        <v>31</v>
      </c>
      <c r="R253" t="str">
        <f t="shared" ca="1" si="57"/>
        <v>25-34</v>
      </c>
      <c r="S253" t="s">
        <v>141</v>
      </c>
      <c r="V253">
        <v>1</v>
      </c>
      <c r="X253">
        <v>1</v>
      </c>
      <c r="Z253">
        <v>1</v>
      </c>
      <c r="BR253">
        <f t="shared" si="51"/>
        <v>3</v>
      </c>
      <c r="BS253" t="str">
        <f t="shared" si="58"/>
        <v>Sin préstamo</v>
      </c>
      <c r="BT253" t="s">
        <v>104</v>
      </c>
      <c r="BU253" t="s">
        <v>109</v>
      </c>
      <c r="BV253" t="s">
        <v>106</v>
      </c>
      <c r="BW253" s="8" t="s">
        <v>101</v>
      </c>
      <c r="BX253" s="9" t="str">
        <f t="shared" ca="1" si="59"/>
        <v/>
      </c>
      <c r="BY253" s="10" t="str">
        <f t="shared" ca="1" si="60"/>
        <v/>
      </c>
      <c r="BZ253" s="7">
        <f t="shared" ca="1" si="61"/>
        <v>527521</v>
      </c>
      <c r="CA253" s="7"/>
      <c r="CB253" s="7">
        <f t="shared" ca="1" si="62"/>
        <v>527521</v>
      </c>
      <c r="CC253" s="7"/>
      <c r="CD253" s="7"/>
      <c r="CE253" s="7" t="str">
        <f t="shared" ca="1" si="63"/>
        <v/>
      </c>
      <c r="CF253" s="7" t="str">
        <f t="shared" ca="1" si="64"/>
        <v/>
      </c>
      <c r="CG253" s="11" t="str">
        <f t="shared" ca="1" si="65"/>
        <v/>
      </c>
      <c r="CH253" s="7" t="str">
        <f t="shared" ca="1" si="66"/>
        <v/>
      </c>
      <c r="CI253" s="7" t="s">
        <v>102</v>
      </c>
    </row>
    <row r="254" spans="1:87" x14ac:dyDescent="0.75">
      <c r="A254" s="1">
        <v>11361</v>
      </c>
      <c r="B254" s="1" t="s">
        <v>99</v>
      </c>
      <c r="C254" s="13">
        <v>0.7</v>
      </c>
      <c r="D254" s="1" t="s">
        <v>100</v>
      </c>
      <c r="E254" s="1" t="s">
        <v>100</v>
      </c>
      <c r="F254" s="13">
        <v>0.4</v>
      </c>
      <c r="G254" s="13" t="str">
        <f t="shared" si="52"/>
        <v>Si</v>
      </c>
      <c r="H254" s="1" t="s">
        <v>102</v>
      </c>
      <c r="I254" s="2" t="s">
        <v>102</v>
      </c>
      <c r="J254" s="3">
        <v>41275</v>
      </c>
      <c r="K254" s="1">
        <f t="shared" ca="1" si="53"/>
        <v>13</v>
      </c>
      <c r="L254" s="1" t="str">
        <f t="shared" ca="1" si="54"/>
        <v>10-20 años</v>
      </c>
      <c r="M254" s="3">
        <v>41275</v>
      </c>
      <c r="N254" s="1">
        <f t="shared" ca="1" si="67"/>
        <v>13</v>
      </c>
      <c r="O254" s="1" t="str">
        <f t="shared" ca="1" si="55"/>
        <v>10-20 años</v>
      </c>
      <c r="P254" s="3">
        <v>32874</v>
      </c>
      <c r="Q254" s="1">
        <f t="shared" ca="1" si="56"/>
        <v>36</v>
      </c>
      <c r="R254" s="1" t="str">
        <f t="shared" ca="1" si="57"/>
        <v>35-44</v>
      </c>
      <c r="S254" s="1" t="s">
        <v>121</v>
      </c>
      <c r="T254" s="1">
        <v>1</v>
      </c>
      <c r="U254" s="1">
        <v>1</v>
      </c>
      <c r="V254" s="1">
        <v>1</v>
      </c>
      <c r="W254" s="1">
        <v>1</v>
      </c>
      <c r="X254" s="1">
        <v>1</v>
      </c>
      <c r="Y254" s="1">
        <v>1</v>
      </c>
      <c r="Z254" s="1">
        <v>1</v>
      </c>
      <c r="AA254" s="1"/>
      <c r="AB254" s="1"/>
      <c r="AC254" s="1"/>
      <c r="AD254" s="1"/>
      <c r="AE254" s="1"/>
      <c r="AF254" s="1"/>
      <c r="AG254" s="1"/>
      <c r="AH254" s="1"/>
      <c r="AI254" s="1"/>
      <c r="AJ254" s="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f t="shared" si="51"/>
        <v>7</v>
      </c>
      <c r="BS254" s="1" t="str">
        <f t="shared" si="58"/>
        <v>Préstamo</v>
      </c>
      <c r="BT254" s="1" t="s">
        <v>104</v>
      </c>
      <c r="BU254" s="1" t="s">
        <v>105</v>
      </c>
      <c r="BV254" s="1" t="s">
        <v>106</v>
      </c>
      <c r="BW254" s="3" t="s">
        <v>101</v>
      </c>
      <c r="BX254" s="4">
        <f t="shared" ca="1" si="59"/>
        <v>4264323</v>
      </c>
      <c r="BY254" s="5" t="str">
        <f t="shared" ca="1" si="60"/>
        <v>750k-5 mil</v>
      </c>
      <c r="BZ254" s="2">
        <f t="shared" ca="1" si="61"/>
        <v>1766279</v>
      </c>
      <c r="CA254" s="2"/>
      <c r="CB254" s="2">
        <f t="shared" ca="1" si="62"/>
        <v>1766279</v>
      </c>
      <c r="CC254" s="2" t="s">
        <v>119</v>
      </c>
      <c r="CD254" s="2" t="s">
        <v>125</v>
      </c>
      <c r="CE254" s="2">
        <f t="shared" ca="1" si="63"/>
        <v>7</v>
      </c>
      <c r="CF254" s="2">
        <f t="shared" ca="1" si="64"/>
        <v>609189</v>
      </c>
      <c r="CG254" s="6">
        <f t="shared" ca="1" si="65"/>
        <v>2.4142975147187959</v>
      </c>
      <c r="CH254" s="2" t="str">
        <f t="shared" ca="1" si="66"/>
        <v>1-5x</v>
      </c>
      <c r="CI254" s="2" t="s">
        <v>112</v>
      </c>
    </row>
    <row r="255" spans="1:87" x14ac:dyDescent="0.75">
      <c r="A255">
        <v>11362</v>
      </c>
      <c r="B255" t="s">
        <v>99</v>
      </c>
      <c r="C255" s="12">
        <v>0.8</v>
      </c>
      <c r="D255" t="s">
        <v>101</v>
      </c>
      <c r="E255" t="s">
        <v>100</v>
      </c>
      <c r="F255" s="12">
        <v>0.75</v>
      </c>
      <c r="G255" s="12" t="str">
        <f t="shared" si="52"/>
        <v>Si</v>
      </c>
      <c r="H255" t="s">
        <v>102</v>
      </c>
      <c r="I255" s="7" t="s">
        <v>102</v>
      </c>
      <c r="J255" s="8">
        <v>40909</v>
      </c>
      <c r="K255">
        <f t="shared" ca="1" si="53"/>
        <v>14</v>
      </c>
      <c r="L255" t="str">
        <f t="shared" ca="1" si="54"/>
        <v>10-20 años</v>
      </c>
      <c r="M255" s="8">
        <v>40909</v>
      </c>
      <c r="N255">
        <f t="shared" ca="1" si="67"/>
        <v>14</v>
      </c>
      <c r="O255" t="str">
        <f t="shared" ca="1" si="55"/>
        <v>10-20 años</v>
      </c>
      <c r="P255" s="8">
        <v>31048</v>
      </c>
      <c r="Q255">
        <f t="shared" ca="1" si="56"/>
        <v>41</v>
      </c>
      <c r="R255" t="str">
        <f t="shared" ca="1" si="57"/>
        <v>35-44</v>
      </c>
      <c r="S255" t="s">
        <v>133</v>
      </c>
      <c r="V255">
        <v>1</v>
      </c>
      <c r="X255">
        <v>1</v>
      </c>
      <c r="Z255">
        <v>1</v>
      </c>
      <c r="BR255">
        <f t="shared" si="51"/>
        <v>3</v>
      </c>
      <c r="BS255" t="str">
        <f t="shared" si="58"/>
        <v>Sin préstamo</v>
      </c>
      <c r="BT255" t="s">
        <v>104</v>
      </c>
      <c r="BU255" t="s">
        <v>109</v>
      </c>
      <c r="BV255" t="s">
        <v>106</v>
      </c>
      <c r="BW255" s="8" t="s">
        <v>101</v>
      </c>
      <c r="BX255" s="9" t="str">
        <f t="shared" ca="1" si="59"/>
        <v/>
      </c>
      <c r="BY255" s="10" t="str">
        <f t="shared" ca="1" si="60"/>
        <v/>
      </c>
      <c r="BZ255" s="7">
        <f t="shared" ca="1" si="61"/>
        <v>914125</v>
      </c>
      <c r="CA255" s="7"/>
      <c r="CB255" s="7">
        <f t="shared" ca="1" si="62"/>
        <v>914125</v>
      </c>
      <c r="CC255" s="7"/>
      <c r="CD255" s="7"/>
      <c r="CE255" s="7" t="str">
        <f t="shared" ca="1" si="63"/>
        <v/>
      </c>
      <c r="CF255" s="7" t="str">
        <f t="shared" ca="1" si="64"/>
        <v/>
      </c>
      <c r="CG255" s="11" t="str">
        <f t="shared" ca="1" si="65"/>
        <v/>
      </c>
      <c r="CH255" s="7" t="str">
        <f t="shared" ca="1" si="66"/>
        <v/>
      </c>
      <c r="CI255" s="7" t="s">
        <v>102</v>
      </c>
    </row>
    <row r="256" spans="1:87" x14ac:dyDescent="0.75">
      <c r="A256" s="1">
        <v>11363</v>
      </c>
      <c r="B256" s="1" t="s">
        <v>120</v>
      </c>
      <c r="C256" s="13">
        <v>0.75</v>
      </c>
      <c r="D256" s="1" t="s">
        <v>100</v>
      </c>
      <c r="E256" s="1" t="s">
        <v>101</v>
      </c>
      <c r="F256" s="13"/>
      <c r="G256" s="13" t="str">
        <f t="shared" si="52"/>
        <v>Si</v>
      </c>
      <c r="H256" s="1" t="s">
        <v>102</v>
      </c>
      <c r="I256" s="2" t="s">
        <v>124</v>
      </c>
      <c r="J256" s="3">
        <v>40544</v>
      </c>
      <c r="K256" s="1">
        <f t="shared" ca="1" si="53"/>
        <v>15</v>
      </c>
      <c r="L256" s="1" t="str">
        <f t="shared" ca="1" si="54"/>
        <v>10-20 años</v>
      </c>
      <c r="M256" s="3">
        <v>40544</v>
      </c>
      <c r="N256" s="1">
        <f t="shared" ca="1" si="67"/>
        <v>15</v>
      </c>
      <c r="O256" s="1" t="str">
        <f t="shared" ca="1" si="55"/>
        <v>10-20 años</v>
      </c>
      <c r="P256" s="3">
        <v>29221</v>
      </c>
      <c r="Q256" s="1">
        <f t="shared" ca="1" si="56"/>
        <v>46</v>
      </c>
      <c r="R256" s="1" t="str">
        <f t="shared" ca="1" si="57"/>
        <v>45-54</v>
      </c>
      <c r="S256" s="1" t="s">
        <v>114</v>
      </c>
      <c r="T256" s="1">
        <v>1</v>
      </c>
      <c r="U256" s="1">
        <v>1</v>
      </c>
      <c r="V256" s="1">
        <v>1</v>
      </c>
      <c r="W256" s="1">
        <v>1</v>
      </c>
      <c r="X256" s="1">
        <v>1</v>
      </c>
      <c r="Y256" s="1"/>
      <c r="Z256" s="1"/>
      <c r="AA256" s="1"/>
      <c r="AB256" s="1"/>
      <c r="AC256" s="1"/>
      <c r="AD256" s="1"/>
      <c r="AE256" s="1"/>
      <c r="AF256" s="1"/>
      <c r="AG256" s="1"/>
      <c r="AH256" s="1"/>
      <c r="AI256" s="1"/>
      <c r="AJ256" s="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f t="shared" si="51"/>
        <v>5</v>
      </c>
      <c r="BS256" s="1" t="str">
        <f t="shared" si="58"/>
        <v>Préstamo</v>
      </c>
      <c r="BT256" s="1" t="s">
        <v>104</v>
      </c>
      <c r="BU256" s="1" t="s">
        <v>122</v>
      </c>
      <c r="BV256" s="1" t="s">
        <v>123</v>
      </c>
      <c r="BW256" s="3" t="s">
        <v>101</v>
      </c>
      <c r="BX256" s="4">
        <f t="shared" ca="1" si="59"/>
        <v>3452303</v>
      </c>
      <c r="BY256" s="5" t="str">
        <f t="shared" ca="1" si="60"/>
        <v>750k-5 mil</v>
      </c>
      <c r="BZ256" s="2">
        <f t="shared" ca="1" si="61"/>
        <v>1704527</v>
      </c>
      <c r="CA256" s="2"/>
      <c r="CB256" s="2">
        <f t="shared" ca="1" si="62"/>
        <v>1704527</v>
      </c>
      <c r="CC256" s="2" t="s">
        <v>110</v>
      </c>
      <c r="CD256" s="2" t="s">
        <v>125</v>
      </c>
      <c r="CE256" s="2">
        <f t="shared" ca="1" si="63"/>
        <v>2</v>
      </c>
      <c r="CF256" s="2">
        <f t="shared" ca="1" si="64"/>
        <v>1726151.5</v>
      </c>
      <c r="CG256" s="6">
        <f t="shared" ca="1" si="65"/>
        <v>2.0253730213719114</v>
      </c>
      <c r="CH256" s="2" t="str">
        <f t="shared" ca="1" si="66"/>
        <v>1-5x</v>
      </c>
      <c r="CI256" s="2" t="s">
        <v>112</v>
      </c>
    </row>
    <row r="257" spans="1:87" x14ac:dyDescent="0.75">
      <c r="A257">
        <v>11364</v>
      </c>
      <c r="B257" t="s">
        <v>99</v>
      </c>
      <c r="C257" s="12">
        <v>1</v>
      </c>
      <c r="D257" t="s">
        <v>101</v>
      </c>
      <c r="E257" t="s">
        <v>101</v>
      </c>
      <c r="G257" s="12" t="str">
        <f t="shared" si="52"/>
        <v>Si</v>
      </c>
      <c r="H257" t="s">
        <v>116</v>
      </c>
      <c r="I257" s="7" t="s">
        <v>124</v>
      </c>
      <c r="J257" s="8">
        <v>40179</v>
      </c>
      <c r="K257">
        <f t="shared" ca="1" si="53"/>
        <v>16</v>
      </c>
      <c r="L257" t="str">
        <f t="shared" ca="1" si="54"/>
        <v>10-20 años</v>
      </c>
      <c r="M257" s="8">
        <v>40179</v>
      </c>
      <c r="N257">
        <f t="shared" ca="1" si="67"/>
        <v>16</v>
      </c>
      <c r="O257" t="str">
        <f t="shared" ca="1" si="55"/>
        <v>10-20 años</v>
      </c>
      <c r="P257" s="8">
        <v>27395</v>
      </c>
      <c r="Q257">
        <f t="shared" ca="1" si="56"/>
        <v>51</v>
      </c>
      <c r="R257" t="str">
        <f t="shared" ca="1" si="57"/>
        <v>45-54</v>
      </c>
      <c r="S257" t="s">
        <v>126</v>
      </c>
      <c r="T257">
        <v>1</v>
      </c>
      <c r="V257">
        <v>1</v>
      </c>
      <c r="X257">
        <v>1</v>
      </c>
      <c r="Z257">
        <v>1</v>
      </c>
      <c r="BR257">
        <f t="shared" si="51"/>
        <v>4</v>
      </c>
      <c r="BS257" t="str">
        <f t="shared" si="58"/>
        <v>Préstamo</v>
      </c>
      <c r="BT257" t="s">
        <v>104</v>
      </c>
      <c r="BU257" t="s">
        <v>109</v>
      </c>
      <c r="BV257" t="s">
        <v>106</v>
      </c>
      <c r="BW257" s="8" t="s">
        <v>101</v>
      </c>
      <c r="BX257" s="9">
        <f t="shared" ca="1" si="59"/>
        <v>3285081</v>
      </c>
      <c r="BY257" s="10" t="str">
        <f t="shared" ca="1" si="60"/>
        <v>750k-5 mil</v>
      </c>
      <c r="BZ257" s="7">
        <f t="shared" ca="1" si="61"/>
        <v>227049</v>
      </c>
      <c r="CA257" s="7"/>
      <c r="CB257" s="7">
        <f t="shared" ca="1" si="62"/>
        <v>227049</v>
      </c>
      <c r="CC257" s="7" t="s">
        <v>110</v>
      </c>
      <c r="CD257" s="7" t="s">
        <v>111</v>
      </c>
      <c r="CE257" s="7">
        <f t="shared" ca="1" si="63"/>
        <v>9</v>
      </c>
      <c r="CF257" s="7">
        <f t="shared" ca="1" si="64"/>
        <v>365009</v>
      </c>
      <c r="CG257" s="11">
        <f t="shared" ca="1" si="65"/>
        <v>14.468599289140229</v>
      </c>
      <c r="CH257" s="7" t="str">
        <f t="shared" ca="1" si="66"/>
        <v>10-20x</v>
      </c>
      <c r="CI257" s="7" t="s">
        <v>112</v>
      </c>
    </row>
    <row r="258" spans="1:87" x14ac:dyDescent="0.75">
      <c r="A258" s="1">
        <v>11365</v>
      </c>
      <c r="B258" s="1" t="s">
        <v>120</v>
      </c>
      <c r="C258" s="13">
        <v>0</v>
      </c>
      <c r="D258" s="1" t="s">
        <v>100</v>
      </c>
      <c r="E258" s="1" t="s">
        <v>100</v>
      </c>
      <c r="F258" s="13">
        <v>0.15</v>
      </c>
      <c r="G258" s="13" t="str">
        <f t="shared" si="52"/>
        <v>No</v>
      </c>
      <c r="H258" s="1" t="s">
        <v>102</v>
      </c>
      <c r="I258" s="2" t="s">
        <v>117</v>
      </c>
      <c r="J258" s="3">
        <v>39814</v>
      </c>
      <c r="K258" s="1">
        <f t="shared" ca="1" si="53"/>
        <v>17</v>
      </c>
      <c r="L258" s="1" t="str">
        <f t="shared" ca="1" si="54"/>
        <v>10-20 años</v>
      </c>
      <c r="M258" s="3">
        <v>39814</v>
      </c>
      <c r="N258" s="1">
        <f t="shared" ca="1" si="67"/>
        <v>17</v>
      </c>
      <c r="O258" s="1" t="str">
        <f t="shared" ca="1" si="55"/>
        <v>10-20 años</v>
      </c>
      <c r="P258" s="3">
        <v>25569</v>
      </c>
      <c r="Q258" s="1">
        <f t="shared" ca="1" si="56"/>
        <v>56</v>
      </c>
      <c r="R258" s="1" t="str">
        <f t="shared" ca="1" si="57"/>
        <v>55-64</v>
      </c>
      <c r="S258" s="1" t="s">
        <v>131</v>
      </c>
      <c r="T258" s="1"/>
      <c r="U258" s="1">
        <v>1</v>
      </c>
      <c r="V258" s="1"/>
      <c r="W258" s="1">
        <v>1</v>
      </c>
      <c r="X258" s="1"/>
      <c r="Y258" s="1">
        <v>1</v>
      </c>
      <c r="Z258" s="1"/>
      <c r="AA258" s="1"/>
      <c r="AB258" s="1"/>
      <c r="AC258" s="1"/>
      <c r="AD258" s="1"/>
      <c r="AE258" s="1"/>
      <c r="AF258" s="1"/>
      <c r="AG258" s="1"/>
      <c r="AH258" s="1"/>
      <c r="AI258" s="1"/>
      <c r="AJ258" s="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f t="shared" si="51"/>
        <v>3</v>
      </c>
      <c r="BS258" s="1" t="str">
        <f t="shared" si="58"/>
        <v>Sin préstamo</v>
      </c>
      <c r="BT258" s="1" t="s">
        <v>104</v>
      </c>
      <c r="BU258" s="1" t="s">
        <v>122</v>
      </c>
      <c r="BV258" s="1" t="s">
        <v>130</v>
      </c>
      <c r="BW258" s="3" t="s">
        <v>101</v>
      </c>
      <c r="BX258" s="4" t="str">
        <f t="shared" ca="1" si="59"/>
        <v/>
      </c>
      <c r="BY258" s="5" t="str">
        <f t="shared" ca="1" si="60"/>
        <v/>
      </c>
      <c r="BZ258" s="2">
        <f t="shared" ca="1" si="61"/>
        <v>1414476</v>
      </c>
      <c r="CA258" s="2"/>
      <c r="CB258" s="2">
        <f t="shared" ca="1" si="62"/>
        <v>1414476</v>
      </c>
      <c r="CC258" s="2"/>
      <c r="CD258" s="2"/>
      <c r="CE258" s="2" t="str">
        <f t="shared" ca="1" si="63"/>
        <v/>
      </c>
      <c r="CF258" s="2" t="str">
        <f t="shared" ca="1" si="64"/>
        <v/>
      </c>
      <c r="CG258" s="6" t="str">
        <f t="shared" ca="1" si="65"/>
        <v/>
      </c>
      <c r="CH258" s="2" t="str">
        <f t="shared" ca="1" si="66"/>
        <v/>
      </c>
      <c r="CI258" s="2" t="s">
        <v>102</v>
      </c>
    </row>
    <row r="259" spans="1:87" x14ac:dyDescent="0.75">
      <c r="A259">
        <v>11366</v>
      </c>
      <c r="B259" t="s">
        <v>99</v>
      </c>
      <c r="C259" s="12">
        <v>0.4</v>
      </c>
      <c r="D259" t="s">
        <v>101</v>
      </c>
      <c r="E259" t="s">
        <v>100</v>
      </c>
      <c r="F259" s="12">
        <v>0.5</v>
      </c>
      <c r="G259" s="12" t="str">
        <f t="shared" si="52"/>
        <v>No</v>
      </c>
      <c r="H259" t="s">
        <v>102</v>
      </c>
      <c r="I259" s="7" t="s">
        <v>117</v>
      </c>
      <c r="J259" s="8">
        <v>39448</v>
      </c>
      <c r="K259">
        <f t="shared" ca="1" si="53"/>
        <v>18</v>
      </c>
      <c r="L259" t="str">
        <f t="shared" ca="1" si="54"/>
        <v>10-20 años</v>
      </c>
      <c r="M259" s="8">
        <v>39448</v>
      </c>
      <c r="N259">
        <f t="shared" ca="1" si="67"/>
        <v>18</v>
      </c>
      <c r="O259" t="str">
        <f t="shared" ca="1" si="55"/>
        <v>10-20 años</v>
      </c>
      <c r="P259" s="8">
        <v>23743</v>
      </c>
      <c r="Q259">
        <f t="shared" ca="1" si="56"/>
        <v>61</v>
      </c>
      <c r="R259" t="str">
        <f t="shared" ca="1" si="57"/>
        <v>55-64</v>
      </c>
      <c r="S259" t="s">
        <v>121</v>
      </c>
      <c r="V259">
        <v>1</v>
      </c>
      <c r="X259">
        <v>1</v>
      </c>
      <c r="Z259">
        <v>1</v>
      </c>
      <c r="BR259">
        <f t="shared" si="51"/>
        <v>3</v>
      </c>
      <c r="BS259" t="str">
        <f t="shared" si="58"/>
        <v>Sin préstamo</v>
      </c>
      <c r="BT259" t="s">
        <v>104</v>
      </c>
      <c r="BU259" t="s">
        <v>122</v>
      </c>
      <c r="BV259" t="s">
        <v>123</v>
      </c>
      <c r="BW259" s="8" t="s">
        <v>101</v>
      </c>
      <c r="BX259" s="9" t="str">
        <f t="shared" ca="1" si="59"/>
        <v/>
      </c>
      <c r="BY259" s="10" t="str">
        <f t="shared" ca="1" si="60"/>
        <v/>
      </c>
      <c r="BZ259" s="7">
        <f t="shared" ca="1" si="61"/>
        <v>676643</v>
      </c>
      <c r="CA259" s="7"/>
      <c r="CB259" s="7">
        <f t="shared" ca="1" si="62"/>
        <v>676643</v>
      </c>
      <c r="CC259" s="7"/>
      <c r="CD259" s="7"/>
      <c r="CE259" s="7" t="str">
        <f t="shared" ca="1" si="63"/>
        <v/>
      </c>
      <c r="CF259" s="7" t="str">
        <f t="shared" ca="1" si="64"/>
        <v/>
      </c>
      <c r="CG259" s="11" t="str">
        <f t="shared" ca="1" si="65"/>
        <v/>
      </c>
      <c r="CH259" s="7" t="str">
        <f t="shared" ca="1" si="66"/>
        <v/>
      </c>
      <c r="CI259" s="7" t="s">
        <v>102</v>
      </c>
    </row>
    <row r="260" spans="1:87" x14ac:dyDescent="0.75">
      <c r="A260" s="1">
        <v>11367</v>
      </c>
      <c r="B260" s="1" t="s">
        <v>127</v>
      </c>
      <c r="C260" s="13">
        <v>0.15</v>
      </c>
      <c r="D260" s="1" t="s">
        <v>100</v>
      </c>
      <c r="E260" s="1" t="s">
        <v>101</v>
      </c>
      <c r="F260" s="13"/>
      <c r="G260" s="13" t="str">
        <f t="shared" si="52"/>
        <v>No</v>
      </c>
      <c r="H260" s="1" t="s">
        <v>102</v>
      </c>
      <c r="I260" s="2" t="s">
        <v>102</v>
      </c>
      <c r="J260" s="3">
        <v>39083</v>
      </c>
      <c r="K260" s="1">
        <f t="shared" ca="1" si="53"/>
        <v>19</v>
      </c>
      <c r="L260" s="1" t="str">
        <f t="shared" ca="1" si="54"/>
        <v>10-20 años</v>
      </c>
      <c r="M260" s="3">
        <v>39083</v>
      </c>
      <c r="N260" s="1">
        <f t="shared" ca="1" si="67"/>
        <v>19</v>
      </c>
      <c r="O260" s="1" t="str">
        <f t="shared" ca="1" si="55"/>
        <v>10-20 años</v>
      </c>
      <c r="P260" s="3">
        <v>36526</v>
      </c>
      <c r="Q260" s="1">
        <f t="shared" ca="1" si="56"/>
        <v>26</v>
      </c>
      <c r="R260" s="1" t="str">
        <f t="shared" ca="1" si="57"/>
        <v>25-34</v>
      </c>
      <c r="S260" s="1" t="s">
        <v>145</v>
      </c>
      <c r="T260" s="1"/>
      <c r="U260" s="1">
        <v>1</v>
      </c>
      <c r="V260" s="1">
        <v>1</v>
      </c>
      <c r="W260" s="1">
        <v>1</v>
      </c>
      <c r="X260" s="1">
        <v>1</v>
      </c>
      <c r="Y260" s="1">
        <v>1</v>
      </c>
      <c r="Z260" s="1">
        <v>1</v>
      </c>
      <c r="AA260" s="1"/>
      <c r="AB260" s="1"/>
      <c r="AC260" s="1"/>
      <c r="AD260" s="1"/>
      <c r="AE260" s="1"/>
      <c r="AF260" s="1"/>
      <c r="AG260" s="1"/>
      <c r="AH260" s="1"/>
      <c r="AI260" s="1"/>
      <c r="AJ260" s="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f t="shared" ref="BR260:BR323" si="68">SUM(T260:BQ260)</f>
        <v>6</v>
      </c>
      <c r="BS260" s="1" t="str">
        <f t="shared" si="58"/>
        <v>Sin préstamo</v>
      </c>
      <c r="BT260" s="1" t="s">
        <v>104</v>
      </c>
      <c r="BU260" s="1" t="s">
        <v>105</v>
      </c>
      <c r="BV260" s="1" t="s">
        <v>106</v>
      </c>
      <c r="BW260" s="3" t="s">
        <v>101</v>
      </c>
      <c r="BX260" s="4" t="str">
        <f t="shared" ca="1" si="59"/>
        <v/>
      </c>
      <c r="BY260" s="5" t="str">
        <f t="shared" ca="1" si="60"/>
        <v/>
      </c>
      <c r="BZ260" s="2">
        <f t="shared" ca="1" si="61"/>
        <v>739492</v>
      </c>
      <c r="CA260" s="2"/>
      <c r="CB260" s="2">
        <f t="shared" ca="1" si="62"/>
        <v>739492</v>
      </c>
      <c r="CC260" s="2"/>
      <c r="CD260" s="2"/>
      <c r="CE260" s="2" t="str">
        <f t="shared" ca="1" si="63"/>
        <v/>
      </c>
      <c r="CF260" s="2" t="str">
        <f t="shared" ca="1" si="64"/>
        <v/>
      </c>
      <c r="CG260" s="6" t="str">
        <f t="shared" ca="1" si="65"/>
        <v/>
      </c>
      <c r="CH260" s="2" t="str">
        <f t="shared" ca="1" si="66"/>
        <v/>
      </c>
      <c r="CI260" s="2" t="s">
        <v>102</v>
      </c>
    </row>
    <row r="261" spans="1:87" x14ac:dyDescent="0.75">
      <c r="A261">
        <v>11368</v>
      </c>
      <c r="B261" t="s">
        <v>115</v>
      </c>
      <c r="C261" s="12">
        <v>0.2</v>
      </c>
      <c r="D261" t="s">
        <v>101</v>
      </c>
      <c r="E261" t="s">
        <v>101</v>
      </c>
      <c r="G261" s="12" t="str">
        <f t="shared" ref="G261:G324" si="69">IF(OR(C261&gt;=51%, AND(C261&gt;=20%, D261="Si", E261="No"), AND(C261&gt;=20%, D261="Si", E261="Si", F261&gt;=30%)), "Si", "No")</f>
        <v>No</v>
      </c>
      <c r="H261" t="s">
        <v>102</v>
      </c>
      <c r="I261" s="7" t="s">
        <v>102</v>
      </c>
      <c r="J261" s="8">
        <v>38718</v>
      </c>
      <c r="K261">
        <f t="shared" ref="K261:K324" ca="1" si="70">IF(J261=0,"",ROUNDDOWN(((TODAY()-J261)/365),0))</f>
        <v>20</v>
      </c>
      <c r="L261" t="str">
        <f t="shared" ref="L261:L324" ca="1" si="71">IF(ISBLANK(J261),"",IF(DATEDIF(J261,TODAY(),"Y")&lt;1,"&lt;12 meses",
IF(DATEDIF(J261,TODAY(),"Y")&lt;3,"1-3 años",IF(DATEDIF(J261,TODAY(),"Y")&lt;5,"3-5 años",IF(DATEDIF(J261,TODAY(),"Y")&lt;10,"5-10 años",IF(DATEDIF(J261,TODAY(),"Y")&lt;20,"10-20 años","&gt;20 años"))))))</f>
        <v>&gt;20 años</v>
      </c>
      <c r="M261" s="8">
        <v>38718</v>
      </c>
      <c r="N261">
        <f t="shared" ca="1" si="67"/>
        <v>20</v>
      </c>
      <c r="O261" t="str">
        <f t="shared" ref="O261:O324" ca="1" si="72">IF(ISBLANK(M261),"",IF(DATEDIF(M261,TODAY(),"Y")&lt;1,"&lt;12 12 meses",
IF(DATEDIF(M261,TODAY(),"Y")&lt;3,"1-3 años",IF(DATEDIF(M261,TODAY(),"Y")&lt;5,"3-5 años",IF(DATEDIF(M261,TODAY(),"Y")&lt;10,"5-10 años",IF(DATEDIF(M261,TODAY(),"Y")&lt;20,"10-20 años","&gt;20 años"))))))</f>
        <v>&gt;20 años</v>
      </c>
      <c r="P261" s="8">
        <v>34700</v>
      </c>
      <c r="Q261">
        <f t="shared" ref="Q261:Q324" ca="1" si="73">ROUNDDOWN(((TODAY()-P261)/365),0)</f>
        <v>31</v>
      </c>
      <c r="R261" t="str">
        <f t="shared" ref="R261:R324" ca="1" si="74">IF(Q261="","",IF(Q261&lt;18,"&lt;18",IF(Q261&lt;=24,"18-24",IF(Q261&lt;=34,"25-34",IF(Q261&lt;=44,"35-44",IF(Q261&lt;=54,"45-54",IF(Q261&lt;=64,"55-64","64+")))))))</f>
        <v>25-34</v>
      </c>
      <c r="S261" t="s">
        <v>114</v>
      </c>
      <c r="V261">
        <v>1</v>
      </c>
      <c r="X261">
        <v>1</v>
      </c>
      <c r="Z261">
        <v>1</v>
      </c>
      <c r="BR261">
        <f t="shared" si="68"/>
        <v>3</v>
      </c>
      <c r="BS261" t="str">
        <f t="shared" ref="BS261:BS324" si="75">IF(T261=1,"Préstamo","Sin préstamo")</f>
        <v>Sin préstamo</v>
      </c>
      <c r="BT261" t="s">
        <v>104</v>
      </c>
      <c r="BU261" t="s">
        <v>105</v>
      </c>
      <c r="BV261" t="s">
        <v>106</v>
      </c>
      <c r="BW261" s="8" t="s">
        <v>101</v>
      </c>
      <c r="BX261" s="9" t="str">
        <f t="shared" ref="BX261:BX324" ca="1" si="76">IF(T261=1,RANDBETWEEN(0,5000000),"")</f>
        <v/>
      </c>
      <c r="BY261" s="10" t="str">
        <f t="shared" ref="BY261:BY324" ca="1" si="77">IF(OR(BX261="",ISBLANK(BX261)),"",IF(BX261&gt;5000000,"&gt;5 mil",
IF(BX261&lt;=50000,"&lt;=50k",
IF(AND(BX261&gt;50000,BX261&lt;=100000),"50k-100k",
IF(AND(BX261&gt;100000,BX261&lt;=250000),"100k-250k",
IF(AND(BX261&gt;250000,BX261&lt;=750000),"250k-750k",
IF(AND(BX261&gt;750000,BX261&lt;=5000000),"750k-5 mil","Desconocido")))))))</f>
        <v/>
      </c>
      <c r="BZ261" s="7">
        <f t="shared" ref="BZ261:BZ324" ca="1" si="78">RANDBETWEEN(0,2000000)</f>
        <v>1810127</v>
      </c>
      <c r="CA261" s="7"/>
      <c r="CB261" s="7">
        <f t="shared" ref="CB261:CB324" ca="1" si="79">BZ261+CA261</f>
        <v>1810127</v>
      </c>
      <c r="CC261" s="7"/>
      <c r="CD261" s="7"/>
      <c r="CE261" s="7" t="str">
        <f t="shared" ref="CE261:CE324" ca="1" si="80">IF(T261=1,RANDBETWEEN(1,10),"")</f>
        <v/>
      </c>
      <c r="CF261" s="7" t="str">
        <f t="shared" ref="CF261:CF324" ca="1" si="81">IF(OR(BX261="", ISBLANK(BX261)), "", BX261/CE261)</f>
        <v/>
      </c>
      <c r="CG261" s="11" t="str">
        <f t="shared" ref="CG261:CG324" ca="1" si="82">IF(OR(ISBLANK(BX261), BX261=""), "",
   IF(OR(ISBLANK(CB261), CB261=0), "no deposits", BX261/CB261))</f>
        <v/>
      </c>
      <c r="CH261" s="7" t="str">
        <f t="shared" ref="CH261:CH324" ca="1" si="83">IF(CG261="","",IF(ISERROR(CG261),"no deposits",IF(CG261&lt;100%,"1x",IF(CG261&lt;500%,"1-5x",IF(CG261&lt;1000%,"5-10x",IF(CG261&lt;2000%,"10-20x",IF(CG261&lt;5000%,"20-50x",IF(CG261&lt;10000%,"50-100x",IF(CG261&lt;50000%,"100-500x","&gt;500x")))))))))</f>
        <v/>
      </c>
      <c r="CI261" s="7" t="s">
        <v>102</v>
      </c>
    </row>
    <row r="262" spans="1:87" x14ac:dyDescent="0.75">
      <c r="A262" s="1">
        <v>11369</v>
      </c>
      <c r="B262" s="1" t="s">
        <v>99</v>
      </c>
      <c r="C262" s="13">
        <v>0.3</v>
      </c>
      <c r="D262" s="1" t="s">
        <v>100</v>
      </c>
      <c r="E262" s="1" t="s">
        <v>100</v>
      </c>
      <c r="F262" s="13">
        <v>0.15</v>
      </c>
      <c r="G262" s="13" t="str">
        <f t="shared" si="69"/>
        <v>No</v>
      </c>
      <c r="H262" s="1" t="s">
        <v>102</v>
      </c>
      <c r="I262" s="2" t="s">
        <v>117</v>
      </c>
      <c r="J262" s="3">
        <v>38353</v>
      </c>
      <c r="K262" s="1">
        <f t="shared" ca="1" si="70"/>
        <v>21</v>
      </c>
      <c r="L262" s="1" t="str">
        <f t="shared" ca="1" si="71"/>
        <v>&gt;20 años</v>
      </c>
      <c r="M262" s="3">
        <v>38353</v>
      </c>
      <c r="N262" s="1">
        <f t="shared" ref="N262:N325" ca="1" si="84">IF(M262=0,"",ROUNDDOWN(((TODAY()-M262)/365),0))</f>
        <v>21</v>
      </c>
      <c r="O262" s="1" t="str">
        <f t="shared" ca="1" si="72"/>
        <v>&gt;20 años</v>
      </c>
      <c r="P262" s="3">
        <v>32874</v>
      </c>
      <c r="Q262" s="1">
        <f t="shared" ca="1" si="73"/>
        <v>36</v>
      </c>
      <c r="R262" s="1" t="str">
        <f t="shared" ca="1" si="74"/>
        <v>35-44</v>
      </c>
      <c r="S262" s="1" t="s">
        <v>141</v>
      </c>
      <c r="T262" s="1"/>
      <c r="U262" s="1">
        <v>1</v>
      </c>
      <c r="V262" s="1">
        <v>1</v>
      </c>
      <c r="W262" s="1">
        <v>1</v>
      </c>
      <c r="X262" s="1">
        <v>1</v>
      </c>
      <c r="Y262" s="1"/>
      <c r="Z262" s="1"/>
      <c r="AA262" s="1"/>
      <c r="AB262" s="1"/>
      <c r="AC262" s="1"/>
      <c r="AD262" s="1"/>
      <c r="AE262" s="1"/>
      <c r="AF262" s="1"/>
      <c r="AG262" s="1"/>
      <c r="AH262" s="1"/>
      <c r="AI262" s="1"/>
      <c r="AJ262" s="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f t="shared" si="68"/>
        <v>4</v>
      </c>
      <c r="BS262" s="1" t="str">
        <f t="shared" si="75"/>
        <v>Sin préstamo</v>
      </c>
      <c r="BT262" s="1" t="s">
        <v>104</v>
      </c>
      <c r="BU262" s="1" t="s">
        <v>122</v>
      </c>
      <c r="BV262" s="1" t="s">
        <v>123</v>
      </c>
      <c r="BW262" s="3" t="s">
        <v>101</v>
      </c>
      <c r="BX262" s="4" t="str">
        <f t="shared" ca="1" si="76"/>
        <v/>
      </c>
      <c r="BY262" s="5" t="str">
        <f t="shared" ca="1" si="77"/>
        <v/>
      </c>
      <c r="BZ262" s="2">
        <f t="shared" ca="1" si="78"/>
        <v>1231055</v>
      </c>
      <c r="CA262" s="2"/>
      <c r="CB262" s="2">
        <f t="shared" ca="1" si="79"/>
        <v>1231055</v>
      </c>
      <c r="CC262" s="2"/>
      <c r="CD262" s="2"/>
      <c r="CE262" s="2" t="str">
        <f t="shared" ca="1" si="80"/>
        <v/>
      </c>
      <c r="CF262" s="2" t="str">
        <f t="shared" ca="1" si="81"/>
        <v/>
      </c>
      <c r="CG262" s="6" t="str">
        <f t="shared" ca="1" si="82"/>
        <v/>
      </c>
      <c r="CH262" s="2" t="str">
        <f t="shared" ca="1" si="83"/>
        <v/>
      </c>
      <c r="CI262" s="2" t="s">
        <v>102</v>
      </c>
    </row>
    <row r="263" spans="1:87" x14ac:dyDescent="0.75">
      <c r="A263">
        <v>11370</v>
      </c>
      <c r="B263" t="s">
        <v>99</v>
      </c>
      <c r="C263" s="12">
        <v>0.4</v>
      </c>
      <c r="D263" t="s">
        <v>101</v>
      </c>
      <c r="E263" t="s">
        <v>100</v>
      </c>
      <c r="F263" s="12">
        <v>0.3</v>
      </c>
      <c r="G263" s="12" t="str">
        <f t="shared" si="69"/>
        <v>No</v>
      </c>
      <c r="H263" t="s">
        <v>102</v>
      </c>
      <c r="I263" s="7" t="s">
        <v>102</v>
      </c>
      <c r="J263" s="8">
        <v>37987</v>
      </c>
      <c r="K263">
        <f t="shared" ca="1" si="70"/>
        <v>22</v>
      </c>
      <c r="L263" t="str">
        <f t="shared" ca="1" si="71"/>
        <v>&gt;20 años</v>
      </c>
      <c r="M263" s="8">
        <v>37987</v>
      </c>
      <c r="N263">
        <f t="shared" ca="1" si="84"/>
        <v>22</v>
      </c>
      <c r="O263" t="str">
        <f t="shared" ca="1" si="72"/>
        <v>&gt;20 años</v>
      </c>
      <c r="P263" s="8">
        <v>31048</v>
      </c>
      <c r="Q263">
        <f t="shared" ca="1" si="73"/>
        <v>41</v>
      </c>
      <c r="R263" t="str">
        <f t="shared" ca="1" si="74"/>
        <v>35-44</v>
      </c>
      <c r="S263" t="s">
        <v>103</v>
      </c>
      <c r="V263">
        <v>1</v>
      </c>
      <c r="X263">
        <v>1</v>
      </c>
      <c r="Z263">
        <v>1</v>
      </c>
      <c r="BR263">
        <f t="shared" si="68"/>
        <v>3</v>
      </c>
      <c r="BS263" t="str">
        <f t="shared" si="75"/>
        <v>Sin préstamo</v>
      </c>
      <c r="BT263" t="s">
        <v>104</v>
      </c>
      <c r="BU263" t="s">
        <v>109</v>
      </c>
      <c r="BV263" t="s">
        <v>106</v>
      </c>
      <c r="BW263" s="8" t="s">
        <v>101</v>
      </c>
      <c r="BX263" s="9" t="str">
        <f t="shared" ca="1" si="76"/>
        <v/>
      </c>
      <c r="BY263" s="10" t="str">
        <f t="shared" ca="1" si="77"/>
        <v/>
      </c>
      <c r="BZ263" s="7">
        <f t="shared" ca="1" si="78"/>
        <v>1718874</v>
      </c>
      <c r="CA263" s="7"/>
      <c r="CB263" s="7">
        <f t="shared" ca="1" si="79"/>
        <v>1718874</v>
      </c>
      <c r="CC263" s="7"/>
      <c r="CD263" s="7"/>
      <c r="CE263" s="7" t="str">
        <f t="shared" ca="1" si="80"/>
        <v/>
      </c>
      <c r="CF263" s="7" t="str">
        <f t="shared" ca="1" si="81"/>
        <v/>
      </c>
      <c r="CG263" s="11" t="str">
        <f t="shared" ca="1" si="82"/>
        <v/>
      </c>
      <c r="CH263" s="7" t="str">
        <f t="shared" ca="1" si="83"/>
        <v/>
      </c>
      <c r="CI263" s="7" t="s">
        <v>102</v>
      </c>
    </row>
    <row r="264" spans="1:87" x14ac:dyDescent="0.75">
      <c r="A264" s="1">
        <v>11371</v>
      </c>
      <c r="B264" s="1" t="s">
        <v>99</v>
      </c>
      <c r="C264" s="13">
        <v>0.5</v>
      </c>
      <c r="D264" s="1" t="s">
        <v>100</v>
      </c>
      <c r="E264" s="1" t="s">
        <v>101</v>
      </c>
      <c r="F264" s="13"/>
      <c r="G264" s="13" t="str">
        <f t="shared" si="69"/>
        <v>Si</v>
      </c>
      <c r="H264" s="1" t="s">
        <v>102</v>
      </c>
      <c r="I264" s="2" t="s">
        <v>102</v>
      </c>
      <c r="J264" s="3">
        <v>37622</v>
      </c>
      <c r="K264" s="1">
        <f t="shared" ca="1" si="70"/>
        <v>23</v>
      </c>
      <c r="L264" s="1" t="str">
        <f t="shared" ca="1" si="71"/>
        <v>&gt;20 años</v>
      </c>
      <c r="M264" s="3">
        <v>37622</v>
      </c>
      <c r="N264" s="1">
        <f t="shared" ca="1" si="84"/>
        <v>23</v>
      </c>
      <c r="O264" s="1" t="str">
        <f t="shared" ca="1" si="72"/>
        <v>&gt;20 años</v>
      </c>
      <c r="P264" s="3">
        <v>29221</v>
      </c>
      <c r="Q264" s="1">
        <f t="shared" ca="1" si="73"/>
        <v>46</v>
      </c>
      <c r="R264" s="1" t="str">
        <f t="shared" ca="1" si="74"/>
        <v>45-54</v>
      </c>
      <c r="S264" s="1" t="s">
        <v>118</v>
      </c>
      <c r="T264" s="1"/>
      <c r="U264" s="1">
        <v>1</v>
      </c>
      <c r="V264" s="1"/>
      <c r="W264" s="1">
        <v>1</v>
      </c>
      <c r="X264" s="1"/>
      <c r="Y264" s="1">
        <v>1</v>
      </c>
      <c r="Z264" s="1"/>
      <c r="AA264" s="1"/>
      <c r="AB264" s="1"/>
      <c r="AC264" s="1"/>
      <c r="AD264" s="1"/>
      <c r="AE264" s="1"/>
      <c r="AF264" s="1"/>
      <c r="AG264" s="1"/>
      <c r="AH264" s="1"/>
      <c r="AI264" s="1"/>
      <c r="AJ264" s="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f t="shared" si="68"/>
        <v>3</v>
      </c>
      <c r="BS264" s="1" t="str">
        <f t="shared" si="75"/>
        <v>Sin préstamo</v>
      </c>
      <c r="BT264" s="1" t="s">
        <v>104</v>
      </c>
      <c r="BU264" s="1" t="s">
        <v>105</v>
      </c>
      <c r="BV264" s="1" t="s">
        <v>106</v>
      </c>
      <c r="BW264" s="3" t="s">
        <v>101</v>
      </c>
      <c r="BX264" s="4" t="str">
        <f t="shared" ca="1" si="76"/>
        <v/>
      </c>
      <c r="BY264" s="5" t="str">
        <f t="shared" ca="1" si="77"/>
        <v/>
      </c>
      <c r="BZ264" s="2">
        <f t="shared" ca="1" si="78"/>
        <v>915463</v>
      </c>
      <c r="CA264" s="2"/>
      <c r="CB264" s="2">
        <f t="shared" ca="1" si="79"/>
        <v>915463</v>
      </c>
      <c r="CC264" s="2"/>
      <c r="CD264" s="2"/>
      <c r="CE264" s="2" t="str">
        <f t="shared" ca="1" si="80"/>
        <v/>
      </c>
      <c r="CF264" s="2" t="str">
        <f t="shared" ca="1" si="81"/>
        <v/>
      </c>
      <c r="CG264" s="6" t="str">
        <f t="shared" ca="1" si="82"/>
        <v/>
      </c>
      <c r="CH264" s="2" t="str">
        <f t="shared" ca="1" si="83"/>
        <v/>
      </c>
      <c r="CI264" s="2" t="s">
        <v>102</v>
      </c>
    </row>
    <row r="265" spans="1:87" x14ac:dyDescent="0.75">
      <c r="A265">
        <v>11372</v>
      </c>
      <c r="B265" t="s">
        <v>99</v>
      </c>
      <c r="C265" s="12">
        <v>0.6</v>
      </c>
      <c r="D265" t="s">
        <v>101</v>
      </c>
      <c r="E265" t="s">
        <v>101</v>
      </c>
      <c r="G265" s="12" t="str">
        <f t="shared" si="69"/>
        <v>Si</v>
      </c>
      <c r="H265" t="s">
        <v>102</v>
      </c>
      <c r="I265" s="7" t="s">
        <v>117</v>
      </c>
      <c r="J265" s="8">
        <v>37257</v>
      </c>
      <c r="K265">
        <f t="shared" ca="1" si="70"/>
        <v>24</v>
      </c>
      <c r="L265" t="str">
        <f t="shared" ca="1" si="71"/>
        <v>&gt;20 años</v>
      </c>
      <c r="M265" s="8">
        <v>37257</v>
      </c>
      <c r="N265">
        <f t="shared" ca="1" si="84"/>
        <v>24</v>
      </c>
      <c r="O265" t="str">
        <f t="shared" ca="1" si="72"/>
        <v>&gt;20 años</v>
      </c>
      <c r="P265" s="8">
        <v>27395</v>
      </c>
      <c r="Q265">
        <f t="shared" ca="1" si="73"/>
        <v>51</v>
      </c>
      <c r="R265" t="str">
        <f t="shared" ca="1" si="74"/>
        <v>45-54</v>
      </c>
      <c r="S265" t="s">
        <v>121</v>
      </c>
      <c r="T265">
        <v>1</v>
      </c>
      <c r="V265">
        <v>1</v>
      </c>
      <c r="X265">
        <v>1</v>
      </c>
      <c r="Z265">
        <v>1</v>
      </c>
      <c r="BR265">
        <f t="shared" si="68"/>
        <v>4</v>
      </c>
      <c r="BS265" t="str">
        <f t="shared" si="75"/>
        <v>Préstamo</v>
      </c>
      <c r="BT265" t="s">
        <v>104</v>
      </c>
      <c r="BU265" t="s">
        <v>122</v>
      </c>
      <c r="BV265" t="s">
        <v>123</v>
      </c>
      <c r="BW265" s="8" t="s">
        <v>101</v>
      </c>
      <c r="BX265" s="9">
        <f t="shared" ca="1" si="76"/>
        <v>3275485</v>
      </c>
      <c r="BY265" s="10" t="str">
        <f t="shared" ca="1" si="77"/>
        <v>750k-5 mil</v>
      </c>
      <c r="BZ265" s="7">
        <f t="shared" ca="1" si="78"/>
        <v>644830</v>
      </c>
      <c r="CA265" s="7"/>
      <c r="CB265" s="7">
        <f t="shared" ca="1" si="79"/>
        <v>644830</v>
      </c>
      <c r="CC265" s="7" t="s">
        <v>110</v>
      </c>
      <c r="CD265" s="7" t="s">
        <v>111</v>
      </c>
      <c r="CE265" s="7">
        <f t="shared" ca="1" si="80"/>
        <v>8</v>
      </c>
      <c r="CF265" s="7">
        <f t="shared" ca="1" si="81"/>
        <v>409435.625</v>
      </c>
      <c r="CG265" s="11">
        <f t="shared" ca="1" si="82"/>
        <v>5.0796101298016527</v>
      </c>
      <c r="CH265" s="7" t="str">
        <f t="shared" ca="1" si="83"/>
        <v>5-10x</v>
      </c>
      <c r="CI265" s="7" t="s">
        <v>112</v>
      </c>
    </row>
    <row r="266" spans="1:87" x14ac:dyDescent="0.75">
      <c r="A266" s="1">
        <v>11373</v>
      </c>
      <c r="B266" s="1" t="s">
        <v>129</v>
      </c>
      <c r="C266" s="13">
        <v>0.7</v>
      </c>
      <c r="D266" s="1" t="s">
        <v>100</v>
      </c>
      <c r="E266" s="1" t="s">
        <v>100</v>
      </c>
      <c r="F266" s="13">
        <v>0.4</v>
      </c>
      <c r="G266" s="13" t="str">
        <f t="shared" si="69"/>
        <v>Si</v>
      </c>
      <c r="H266" s="1" t="s">
        <v>107</v>
      </c>
      <c r="I266" s="2" t="s">
        <v>124</v>
      </c>
      <c r="J266" s="3">
        <v>36892</v>
      </c>
      <c r="K266" s="1">
        <f t="shared" ca="1" si="70"/>
        <v>25</v>
      </c>
      <c r="L266" s="1" t="str">
        <f t="shared" ca="1" si="71"/>
        <v>&gt;20 años</v>
      </c>
      <c r="M266" s="3">
        <v>36892</v>
      </c>
      <c r="N266" s="1">
        <f t="shared" ca="1" si="84"/>
        <v>25</v>
      </c>
      <c r="O266" s="1" t="str">
        <f t="shared" ca="1" si="72"/>
        <v>&gt;20 años</v>
      </c>
      <c r="P266" s="3">
        <v>25569</v>
      </c>
      <c r="Q266" s="1">
        <f t="shared" ca="1" si="73"/>
        <v>56</v>
      </c>
      <c r="R266" s="1" t="str">
        <f t="shared" ca="1" si="74"/>
        <v>55-64</v>
      </c>
      <c r="S266" s="1" t="s">
        <v>133</v>
      </c>
      <c r="T266" s="1">
        <v>1</v>
      </c>
      <c r="U266" s="1">
        <v>1</v>
      </c>
      <c r="V266" s="1">
        <v>1</v>
      </c>
      <c r="W266" s="1">
        <v>1</v>
      </c>
      <c r="X266" s="1">
        <v>1</v>
      </c>
      <c r="Y266" s="1">
        <v>1</v>
      </c>
      <c r="Z266" s="1">
        <v>1</v>
      </c>
      <c r="AA266" s="1"/>
      <c r="AB266" s="1"/>
      <c r="AC266" s="1"/>
      <c r="AD266" s="1"/>
      <c r="AE266" s="1"/>
      <c r="AF266" s="1"/>
      <c r="AG266" s="1"/>
      <c r="AH266" s="1"/>
      <c r="AI266" s="1"/>
      <c r="AJ266" s="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f t="shared" si="68"/>
        <v>7</v>
      </c>
      <c r="BS266" s="1" t="str">
        <f t="shared" si="75"/>
        <v>Préstamo</v>
      </c>
      <c r="BT266" s="1" t="s">
        <v>104</v>
      </c>
      <c r="BU266" s="1" t="s">
        <v>109</v>
      </c>
      <c r="BV266" s="1" t="s">
        <v>106</v>
      </c>
      <c r="BW266" s="3" t="s">
        <v>101</v>
      </c>
      <c r="BX266" s="4">
        <f t="shared" ca="1" si="76"/>
        <v>2901632</v>
      </c>
      <c r="BY266" s="5" t="str">
        <f t="shared" ca="1" si="77"/>
        <v>750k-5 mil</v>
      </c>
      <c r="BZ266" s="2">
        <f t="shared" ca="1" si="78"/>
        <v>1766010</v>
      </c>
      <c r="CA266" s="2"/>
      <c r="CB266" s="2">
        <f t="shared" ca="1" si="79"/>
        <v>1766010</v>
      </c>
      <c r="CC266" s="2" t="s">
        <v>119</v>
      </c>
      <c r="CD266" s="2" t="s">
        <v>125</v>
      </c>
      <c r="CE266" s="2">
        <f t="shared" ca="1" si="80"/>
        <v>6</v>
      </c>
      <c r="CF266" s="2">
        <f t="shared" ca="1" si="81"/>
        <v>483605.33333333331</v>
      </c>
      <c r="CG266" s="6">
        <f t="shared" ca="1" si="82"/>
        <v>1.6430439238735908</v>
      </c>
      <c r="CH266" s="2" t="str">
        <f t="shared" ca="1" si="83"/>
        <v>1-5x</v>
      </c>
      <c r="CI266" s="2" t="s">
        <v>112</v>
      </c>
    </row>
    <row r="267" spans="1:87" x14ac:dyDescent="0.75">
      <c r="A267">
        <v>11374</v>
      </c>
      <c r="B267" t="s">
        <v>127</v>
      </c>
      <c r="C267" s="12">
        <v>0.8</v>
      </c>
      <c r="D267" t="s">
        <v>101</v>
      </c>
      <c r="E267" t="s">
        <v>100</v>
      </c>
      <c r="F267" s="12">
        <v>0.75</v>
      </c>
      <c r="G267" s="12" t="str">
        <f t="shared" si="69"/>
        <v>Si</v>
      </c>
      <c r="H267" t="s">
        <v>102</v>
      </c>
      <c r="I267" s="7" t="s">
        <v>102</v>
      </c>
      <c r="J267" s="8">
        <v>36526</v>
      </c>
      <c r="K267">
        <f t="shared" ca="1" si="70"/>
        <v>26</v>
      </c>
      <c r="L267" t="str">
        <f t="shared" ca="1" si="71"/>
        <v>&gt;20 años</v>
      </c>
      <c r="M267" s="8">
        <v>36526</v>
      </c>
      <c r="N267">
        <f t="shared" ca="1" si="84"/>
        <v>26</v>
      </c>
      <c r="O267" t="str">
        <f t="shared" ca="1" si="72"/>
        <v>&gt;20 años</v>
      </c>
      <c r="P267" s="8">
        <v>23743</v>
      </c>
      <c r="Q267">
        <f t="shared" ca="1" si="73"/>
        <v>61</v>
      </c>
      <c r="R267" t="str">
        <f t="shared" ca="1" si="74"/>
        <v>55-64</v>
      </c>
      <c r="S267" t="s">
        <v>103</v>
      </c>
      <c r="V267">
        <v>1</v>
      </c>
      <c r="X267">
        <v>1</v>
      </c>
      <c r="Z267">
        <v>1</v>
      </c>
      <c r="BR267">
        <f t="shared" si="68"/>
        <v>3</v>
      </c>
      <c r="BS267" t="str">
        <f t="shared" si="75"/>
        <v>Sin préstamo</v>
      </c>
      <c r="BT267" t="s">
        <v>104</v>
      </c>
      <c r="BU267" t="s">
        <v>109</v>
      </c>
      <c r="BV267" t="s">
        <v>106</v>
      </c>
      <c r="BW267" s="8" t="s">
        <v>101</v>
      </c>
      <c r="BX267" s="9" t="str">
        <f t="shared" ca="1" si="76"/>
        <v/>
      </c>
      <c r="BY267" s="10" t="str">
        <f t="shared" ca="1" si="77"/>
        <v/>
      </c>
      <c r="BZ267" s="7">
        <f t="shared" ca="1" si="78"/>
        <v>1788481</v>
      </c>
      <c r="CA267" s="7"/>
      <c r="CB267" s="7">
        <f t="shared" ca="1" si="79"/>
        <v>1788481</v>
      </c>
      <c r="CC267" s="7"/>
      <c r="CD267" s="7"/>
      <c r="CE267" s="7" t="str">
        <f t="shared" ca="1" si="80"/>
        <v/>
      </c>
      <c r="CF267" s="7" t="str">
        <f t="shared" ca="1" si="81"/>
        <v/>
      </c>
      <c r="CG267" s="11" t="str">
        <f t="shared" ca="1" si="82"/>
        <v/>
      </c>
      <c r="CH267" s="7" t="str">
        <f t="shared" ca="1" si="83"/>
        <v/>
      </c>
      <c r="CI267" s="7" t="s">
        <v>102</v>
      </c>
    </row>
    <row r="268" spans="1:87" x14ac:dyDescent="0.75">
      <c r="A268" s="1">
        <v>11375</v>
      </c>
      <c r="B268" s="1" t="s">
        <v>99</v>
      </c>
      <c r="C268" s="13">
        <v>0.75</v>
      </c>
      <c r="D268" s="1" t="s">
        <v>100</v>
      </c>
      <c r="E268" s="1" t="s">
        <v>101</v>
      </c>
      <c r="F268" s="13"/>
      <c r="G268" s="13" t="str">
        <f t="shared" si="69"/>
        <v>Si</v>
      </c>
      <c r="H268" s="1" t="s">
        <v>102</v>
      </c>
      <c r="I268" s="2" t="s">
        <v>102</v>
      </c>
      <c r="J268" s="3">
        <v>36161</v>
      </c>
      <c r="K268" s="1">
        <f t="shared" ca="1" si="70"/>
        <v>27</v>
      </c>
      <c r="L268" s="1" t="str">
        <f t="shared" ca="1" si="71"/>
        <v>&gt;20 años</v>
      </c>
      <c r="M268" s="3">
        <v>36161</v>
      </c>
      <c r="N268" s="1">
        <f t="shared" ca="1" si="84"/>
        <v>27</v>
      </c>
      <c r="O268" s="1" t="str">
        <f t="shared" ca="1" si="72"/>
        <v>&gt;20 años</v>
      </c>
      <c r="P268" s="3">
        <v>36526</v>
      </c>
      <c r="Q268" s="1">
        <f t="shared" ca="1" si="73"/>
        <v>26</v>
      </c>
      <c r="R268" s="1" t="str">
        <f t="shared" ca="1" si="74"/>
        <v>25-34</v>
      </c>
      <c r="S268" s="1" t="s">
        <v>118</v>
      </c>
      <c r="T268" s="1"/>
      <c r="U268" s="1">
        <v>1</v>
      </c>
      <c r="V268" s="1">
        <v>1</v>
      </c>
      <c r="W268" s="1">
        <v>1</v>
      </c>
      <c r="X268" s="1">
        <v>1</v>
      </c>
      <c r="Y268" s="1"/>
      <c r="Z268" s="1"/>
      <c r="AA268" s="1"/>
      <c r="AB268" s="1"/>
      <c r="AC268" s="1"/>
      <c r="AD268" s="1"/>
      <c r="AE268" s="1"/>
      <c r="AF268" s="1"/>
      <c r="AG268" s="1"/>
      <c r="AH268" s="1"/>
      <c r="AI268" s="1"/>
      <c r="AJ268" s="1"/>
      <c r="AK268" s="1"/>
      <c r="AL268" s="1"/>
      <c r="AM268" s="1"/>
      <c r="AN268" s="1"/>
      <c r="AO268" s="1"/>
      <c r="AP268" s="1"/>
      <c r="AQ268" s="1"/>
      <c r="AR268" s="1"/>
      <c r="AS268" s="1"/>
      <c r="AT268" s="1"/>
      <c r="AU268" s="1"/>
      <c r="AV268" s="1"/>
      <c r="AW268" s="1"/>
      <c r="AX268" s="1"/>
      <c r="AY268" s="1"/>
      <c r="AZ268" s="1"/>
      <c r="BA268" s="1"/>
      <c r="BB268" s="1"/>
      <c r="BC268" s="1"/>
      <c r="BD268" s="1"/>
      <c r="BE268" s="1"/>
      <c r="BF268" s="1"/>
      <c r="BG268" s="1"/>
      <c r="BH268" s="1"/>
      <c r="BI268" s="1"/>
      <c r="BJ268" s="1"/>
      <c r="BK268" s="1"/>
      <c r="BL268" s="1"/>
      <c r="BM268" s="1"/>
      <c r="BN268" s="1"/>
      <c r="BO268" s="1"/>
      <c r="BP268" s="1"/>
      <c r="BQ268" s="1"/>
      <c r="BR268" s="1">
        <f t="shared" si="68"/>
        <v>4</v>
      </c>
      <c r="BS268" s="1" t="str">
        <f t="shared" si="75"/>
        <v>Sin préstamo</v>
      </c>
      <c r="BT268" s="1" t="s">
        <v>104</v>
      </c>
      <c r="BU268" s="1" t="s">
        <v>109</v>
      </c>
      <c r="BV268" s="1" t="s">
        <v>134</v>
      </c>
      <c r="BW268" s="3" t="s">
        <v>101</v>
      </c>
      <c r="BX268" s="4" t="str">
        <f t="shared" ca="1" si="76"/>
        <v/>
      </c>
      <c r="BY268" s="5" t="str">
        <f t="shared" ca="1" si="77"/>
        <v/>
      </c>
      <c r="BZ268" s="2">
        <f t="shared" ca="1" si="78"/>
        <v>1578294</v>
      </c>
      <c r="CA268" s="2"/>
      <c r="CB268" s="2">
        <f t="shared" ca="1" si="79"/>
        <v>1578294</v>
      </c>
      <c r="CC268" s="2"/>
      <c r="CD268" s="2"/>
      <c r="CE268" s="2" t="str">
        <f t="shared" ca="1" si="80"/>
        <v/>
      </c>
      <c r="CF268" s="2" t="str">
        <f t="shared" ca="1" si="81"/>
        <v/>
      </c>
      <c r="CG268" s="6" t="str">
        <f t="shared" ca="1" si="82"/>
        <v/>
      </c>
      <c r="CH268" s="2" t="str">
        <f t="shared" ca="1" si="83"/>
        <v/>
      </c>
      <c r="CI268" s="2" t="s">
        <v>102</v>
      </c>
    </row>
    <row r="269" spans="1:87" x14ac:dyDescent="0.75">
      <c r="A269">
        <v>11376</v>
      </c>
      <c r="B269" t="s">
        <v>99</v>
      </c>
      <c r="C269" s="12">
        <v>1</v>
      </c>
      <c r="D269" t="s">
        <v>101</v>
      </c>
      <c r="E269" t="s">
        <v>101</v>
      </c>
      <c r="G269" s="12" t="str">
        <f t="shared" si="69"/>
        <v>Si</v>
      </c>
      <c r="H269" t="s">
        <v>102</v>
      </c>
      <c r="I269" s="7" t="s">
        <v>102</v>
      </c>
      <c r="J269" s="8">
        <v>45658</v>
      </c>
      <c r="K269">
        <f t="shared" ca="1" si="70"/>
        <v>1</v>
      </c>
      <c r="L269" t="str">
        <f t="shared" ca="1" si="71"/>
        <v>1-3 años</v>
      </c>
      <c r="M269" s="8">
        <v>45658</v>
      </c>
      <c r="N269">
        <f t="shared" ca="1" si="84"/>
        <v>1</v>
      </c>
      <c r="O269" t="str">
        <f t="shared" ca="1" si="72"/>
        <v>1-3 años</v>
      </c>
      <c r="P269" s="8">
        <v>34700</v>
      </c>
      <c r="Q269">
        <f t="shared" ca="1" si="73"/>
        <v>31</v>
      </c>
      <c r="R269" t="str">
        <f t="shared" ca="1" si="74"/>
        <v>25-34</v>
      </c>
      <c r="S269" t="s">
        <v>103</v>
      </c>
      <c r="V269">
        <v>1</v>
      </c>
      <c r="X269">
        <v>1</v>
      </c>
      <c r="Z269">
        <v>1</v>
      </c>
      <c r="BR269">
        <f t="shared" si="68"/>
        <v>3</v>
      </c>
      <c r="BS269" t="str">
        <f t="shared" si="75"/>
        <v>Sin préstamo</v>
      </c>
      <c r="BT269" t="s">
        <v>104</v>
      </c>
      <c r="BU269" t="s">
        <v>109</v>
      </c>
      <c r="BV269" t="s">
        <v>106</v>
      </c>
      <c r="BW269" s="8" t="s">
        <v>101</v>
      </c>
      <c r="BX269" s="9" t="str">
        <f t="shared" ca="1" si="76"/>
        <v/>
      </c>
      <c r="BY269" s="10" t="str">
        <f t="shared" ca="1" si="77"/>
        <v/>
      </c>
      <c r="BZ269" s="7">
        <f t="shared" ca="1" si="78"/>
        <v>101234</v>
      </c>
      <c r="CA269" s="7"/>
      <c r="CB269" s="7">
        <f t="shared" ca="1" si="79"/>
        <v>101234</v>
      </c>
      <c r="CC269" s="7"/>
      <c r="CD269" s="7"/>
      <c r="CE269" s="7" t="str">
        <f t="shared" ca="1" si="80"/>
        <v/>
      </c>
      <c r="CF269" s="7" t="str">
        <f t="shared" ca="1" si="81"/>
        <v/>
      </c>
      <c r="CG269" s="11" t="str">
        <f t="shared" ca="1" si="82"/>
        <v/>
      </c>
      <c r="CH269" s="7" t="str">
        <f t="shared" ca="1" si="83"/>
        <v/>
      </c>
      <c r="CI269" s="7" t="s">
        <v>102</v>
      </c>
    </row>
    <row r="270" spans="1:87" x14ac:dyDescent="0.75">
      <c r="A270" s="1">
        <v>11377</v>
      </c>
      <c r="B270" s="1" t="s">
        <v>99</v>
      </c>
      <c r="C270" s="13">
        <v>0</v>
      </c>
      <c r="D270" s="1" t="s">
        <v>100</v>
      </c>
      <c r="E270" s="1" t="s">
        <v>100</v>
      </c>
      <c r="F270" s="13">
        <v>0.15</v>
      </c>
      <c r="G270" s="13" t="str">
        <f t="shared" si="69"/>
        <v>No</v>
      </c>
      <c r="H270" s="1" t="s">
        <v>116</v>
      </c>
      <c r="I270" s="2" t="s">
        <v>117</v>
      </c>
      <c r="J270" s="3">
        <v>45658</v>
      </c>
      <c r="K270" s="1">
        <f t="shared" ca="1" si="70"/>
        <v>1</v>
      </c>
      <c r="L270" s="1" t="str">
        <f t="shared" ca="1" si="71"/>
        <v>1-3 años</v>
      </c>
      <c r="M270" s="3">
        <v>45658</v>
      </c>
      <c r="N270" s="1">
        <f t="shared" ca="1" si="84"/>
        <v>1</v>
      </c>
      <c r="O270" s="1" t="str">
        <f t="shared" ca="1" si="72"/>
        <v>1-3 años</v>
      </c>
      <c r="P270" s="3">
        <v>32874</v>
      </c>
      <c r="Q270" s="1">
        <f t="shared" ca="1" si="73"/>
        <v>36</v>
      </c>
      <c r="R270" s="1" t="str">
        <f t="shared" ca="1" si="74"/>
        <v>35-44</v>
      </c>
      <c r="S270" s="1" t="s">
        <v>141</v>
      </c>
      <c r="T270" s="1">
        <v>1</v>
      </c>
      <c r="U270" s="1">
        <v>1</v>
      </c>
      <c r="V270" s="1"/>
      <c r="W270" s="1">
        <v>1</v>
      </c>
      <c r="X270" s="1"/>
      <c r="Y270" s="1">
        <v>1</v>
      </c>
      <c r="Z270" s="1"/>
      <c r="AA270" s="1"/>
      <c r="AB270" s="1"/>
      <c r="AC270" s="1"/>
      <c r="AD270" s="1"/>
      <c r="AE270" s="1"/>
      <c r="AF270" s="1"/>
      <c r="AG270" s="1"/>
      <c r="AH270" s="1"/>
      <c r="AI270" s="1"/>
      <c r="AJ270" s="1"/>
      <c r="AK270" s="1"/>
      <c r="AL270" s="1"/>
      <c r="AM270" s="1"/>
      <c r="AN270" s="1"/>
      <c r="AO270" s="1"/>
      <c r="AP270" s="1"/>
      <c r="AQ270" s="1"/>
      <c r="AR270" s="1"/>
      <c r="AS270" s="1"/>
      <c r="AT270" s="1"/>
      <c r="AU270" s="1"/>
      <c r="AV270" s="1"/>
      <c r="AW270" s="1"/>
      <c r="AX270" s="1"/>
      <c r="AY270" s="1"/>
      <c r="AZ270" s="1"/>
      <c r="BA270" s="1"/>
      <c r="BB270" s="1"/>
      <c r="BC270" s="1"/>
      <c r="BD270" s="1"/>
      <c r="BE270" s="1"/>
      <c r="BF270" s="1"/>
      <c r="BG270" s="1"/>
      <c r="BH270" s="1"/>
      <c r="BI270" s="1"/>
      <c r="BJ270" s="1"/>
      <c r="BK270" s="1"/>
      <c r="BL270" s="1"/>
      <c r="BM270" s="1"/>
      <c r="BN270" s="1"/>
      <c r="BO270" s="1"/>
      <c r="BP270" s="1"/>
      <c r="BQ270" s="1"/>
      <c r="BR270" s="1">
        <f t="shared" si="68"/>
        <v>4</v>
      </c>
      <c r="BS270" s="1" t="str">
        <f t="shared" si="75"/>
        <v>Préstamo</v>
      </c>
      <c r="BT270" s="1" t="s">
        <v>104</v>
      </c>
      <c r="BU270" s="1" t="s">
        <v>105</v>
      </c>
      <c r="BV270" s="1" t="s">
        <v>106</v>
      </c>
      <c r="BW270" s="3" t="s">
        <v>101</v>
      </c>
      <c r="BX270" s="4">
        <f t="shared" ca="1" si="76"/>
        <v>2479554</v>
      </c>
      <c r="BY270" s="5" t="str">
        <f t="shared" ca="1" si="77"/>
        <v>750k-5 mil</v>
      </c>
      <c r="BZ270" s="2">
        <f t="shared" ca="1" si="78"/>
        <v>751308</v>
      </c>
      <c r="CA270" s="2"/>
      <c r="CB270" s="2">
        <f t="shared" ca="1" si="79"/>
        <v>751308</v>
      </c>
      <c r="CC270" s="2" t="s">
        <v>119</v>
      </c>
      <c r="CD270" s="2" t="s">
        <v>125</v>
      </c>
      <c r="CE270" s="2">
        <f t="shared" ca="1" si="80"/>
        <v>6</v>
      </c>
      <c r="CF270" s="2">
        <f t="shared" ca="1" si="81"/>
        <v>413259</v>
      </c>
      <c r="CG270" s="6">
        <f t="shared" ca="1" si="82"/>
        <v>3.3003162484626811</v>
      </c>
      <c r="CH270" s="2" t="str">
        <f t="shared" ca="1" si="83"/>
        <v>1-5x</v>
      </c>
      <c r="CI270" s="2" t="s">
        <v>112</v>
      </c>
    </row>
    <row r="271" spans="1:87" x14ac:dyDescent="0.75">
      <c r="A271">
        <v>11378</v>
      </c>
      <c r="B271" t="s">
        <v>152</v>
      </c>
      <c r="C271" s="12">
        <v>0.4</v>
      </c>
      <c r="D271" t="s">
        <v>101</v>
      </c>
      <c r="E271" t="s">
        <v>100</v>
      </c>
      <c r="F271" s="12">
        <v>0.5</v>
      </c>
      <c r="G271" s="12" t="str">
        <f t="shared" si="69"/>
        <v>No</v>
      </c>
      <c r="H271" t="s">
        <v>107</v>
      </c>
      <c r="I271" s="7" t="s">
        <v>108</v>
      </c>
      <c r="J271" s="8">
        <v>45473</v>
      </c>
      <c r="K271">
        <f t="shared" ca="1" si="70"/>
        <v>2</v>
      </c>
      <c r="L271" t="str">
        <f t="shared" ca="1" si="71"/>
        <v>1-3 años</v>
      </c>
      <c r="M271" s="8">
        <v>45473</v>
      </c>
      <c r="N271">
        <f t="shared" ca="1" si="84"/>
        <v>2</v>
      </c>
      <c r="O271" t="str">
        <f t="shared" ca="1" si="72"/>
        <v>1-3 años</v>
      </c>
      <c r="P271" s="8">
        <v>31048</v>
      </c>
      <c r="Q271">
        <f t="shared" ca="1" si="73"/>
        <v>41</v>
      </c>
      <c r="R271" t="str">
        <f t="shared" ca="1" si="74"/>
        <v>35-44</v>
      </c>
      <c r="S271" t="s">
        <v>114</v>
      </c>
      <c r="T271">
        <v>1</v>
      </c>
      <c r="V271">
        <v>1</v>
      </c>
      <c r="X271">
        <v>1</v>
      </c>
      <c r="Z271">
        <v>1</v>
      </c>
      <c r="BR271">
        <f t="shared" si="68"/>
        <v>4</v>
      </c>
      <c r="BS271" t="str">
        <f t="shared" si="75"/>
        <v>Préstamo</v>
      </c>
      <c r="BT271" t="s">
        <v>104</v>
      </c>
      <c r="BU271" t="s">
        <v>105</v>
      </c>
      <c r="BV271" t="s">
        <v>106</v>
      </c>
      <c r="BW271" s="8" t="s">
        <v>101</v>
      </c>
      <c r="BX271" s="9">
        <f t="shared" ca="1" si="76"/>
        <v>1745340</v>
      </c>
      <c r="BY271" s="10" t="str">
        <f t="shared" ca="1" si="77"/>
        <v>750k-5 mil</v>
      </c>
      <c r="BZ271" s="7">
        <f t="shared" ca="1" si="78"/>
        <v>778986</v>
      </c>
      <c r="CA271" s="7"/>
      <c r="CB271" s="7">
        <f t="shared" ca="1" si="79"/>
        <v>778986</v>
      </c>
      <c r="CC271" s="7" t="s">
        <v>119</v>
      </c>
      <c r="CD271" s="7" t="s">
        <v>111</v>
      </c>
      <c r="CE271" s="7">
        <f t="shared" ca="1" si="80"/>
        <v>3</v>
      </c>
      <c r="CF271" s="7">
        <f t="shared" ca="1" si="81"/>
        <v>581780</v>
      </c>
      <c r="CG271" s="11">
        <f t="shared" ca="1" si="82"/>
        <v>2.2405280711078248</v>
      </c>
      <c r="CH271" s="7" t="str">
        <f t="shared" ca="1" si="83"/>
        <v>1-5x</v>
      </c>
      <c r="CI271" s="7" t="s">
        <v>112</v>
      </c>
    </row>
    <row r="272" spans="1:87" x14ac:dyDescent="0.75">
      <c r="A272" s="1">
        <v>11379</v>
      </c>
      <c r="B272" s="1" t="s">
        <v>127</v>
      </c>
      <c r="C272" s="13">
        <v>0.15</v>
      </c>
      <c r="D272" s="1" t="s">
        <v>100</v>
      </c>
      <c r="E272" s="1" t="s">
        <v>101</v>
      </c>
      <c r="F272" s="13"/>
      <c r="G272" s="13" t="str">
        <f t="shared" si="69"/>
        <v>No</v>
      </c>
      <c r="H272" s="1" t="s">
        <v>102</v>
      </c>
      <c r="I272" s="2" t="s">
        <v>117</v>
      </c>
      <c r="J272" s="3">
        <v>45292</v>
      </c>
      <c r="K272" s="1">
        <f t="shared" ca="1" si="70"/>
        <v>2</v>
      </c>
      <c r="L272" s="1" t="str">
        <f t="shared" ca="1" si="71"/>
        <v>1-3 años</v>
      </c>
      <c r="M272" s="3">
        <v>45292</v>
      </c>
      <c r="N272" s="1">
        <f t="shared" ca="1" si="84"/>
        <v>2</v>
      </c>
      <c r="O272" s="1" t="str">
        <f t="shared" ca="1" si="72"/>
        <v>1-3 años</v>
      </c>
      <c r="P272" s="3">
        <v>29221</v>
      </c>
      <c r="Q272" s="1">
        <f t="shared" ca="1" si="73"/>
        <v>46</v>
      </c>
      <c r="R272" s="1" t="str">
        <f t="shared" ca="1" si="74"/>
        <v>45-54</v>
      </c>
      <c r="S272" s="1" t="s">
        <v>133</v>
      </c>
      <c r="T272" s="1"/>
      <c r="U272" s="1">
        <v>1</v>
      </c>
      <c r="V272" s="1">
        <v>1</v>
      </c>
      <c r="W272" s="1">
        <v>1</v>
      </c>
      <c r="X272" s="1">
        <v>1</v>
      </c>
      <c r="Y272" s="1">
        <v>1</v>
      </c>
      <c r="Z272" s="1">
        <v>1</v>
      </c>
      <c r="AA272" s="1"/>
      <c r="AB272" s="1"/>
      <c r="AC272" s="1"/>
      <c r="AD272" s="1"/>
      <c r="AE272" s="1"/>
      <c r="AF272" s="1"/>
      <c r="AG272" s="1"/>
      <c r="AH272" s="1"/>
      <c r="AI272" s="1"/>
      <c r="AJ272" s="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f t="shared" si="68"/>
        <v>6</v>
      </c>
      <c r="BS272" s="1" t="str">
        <f t="shared" si="75"/>
        <v>Sin préstamo</v>
      </c>
      <c r="BT272" s="1" t="s">
        <v>104</v>
      </c>
      <c r="BU272" s="1" t="s">
        <v>122</v>
      </c>
      <c r="BV272" s="1" t="s">
        <v>123</v>
      </c>
      <c r="BW272" s="3" t="s">
        <v>101</v>
      </c>
      <c r="BX272" s="4" t="str">
        <f t="shared" ca="1" si="76"/>
        <v/>
      </c>
      <c r="BY272" s="5" t="str">
        <f t="shared" ca="1" si="77"/>
        <v/>
      </c>
      <c r="BZ272" s="2">
        <f t="shared" ca="1" si="78"/>
        <v>218167</v>
      </c>
      <c r="CA272" s="2"/>
      <c r="CB272" s="2">
        <f t="shared" ca="1" si="79"/>
        <v>218167</v>
      </c>
      <c r="CC272" s="2"/>
      <c r="CD272" s="2"/>
      <c r="CE272" s="2" t="str">
        <f t="shared" ca="1" si="80"/>
        <v/>
      </c>
      <c r="CF272" s="2" t="str">
        <f t="shared" ca="1" si="81"/>
        <v/>
      </c>
      <c r="CG272" s="6" t="str">
        <f t="shared" ca="1" si="82"/>
        <v/>
      </c>
      <c r="CH272" s="2" t="str">
        <f t="shared" ca="1" si="83"/>
        <v/>
      </c>
      <c r="CI272" s="2" t="s">
        <v>102</v>
      </c>
    </row>
    <row r="273" spans="1:87" x14ac:dyDescent="0.75">
      <c r="A273">
        <v>11380</v>
      </c>
      <c r="B273" t="s">
        <v>154</v>
      </c>
      <c r="C273" s="12">
        <v>0.2</v>
      </c>
      <c r="D273" t="s">
        <v>101</v>
      </c>
      <c r="E273" t="s">
        <v>101</v>
      </c>
      <c r="G273" s="12" t="str">
        <f t="shared" si="69"/>
        <v>No</v>
      </c>
      <c r="H273" t="s">
        <v>107</v>
      </c>
      <c r="I273" s="7" t="s">
        <v>102</v>
      </c>
      <c r="J273" s="8">
        <v>45107</v>
      </c>
      <c r="K273">
        <f t="shared" ca="1" si="70"/>
        <v>3</v>
      </c>
      <c r="L273" t="str">
        <f t="shared" ca="1" si="71"/>
        <v>3-5 años</v>
      </c>
      <c r="M273" s="8">
        <v>45107</v>
      </c>
      <c r="N273">
        <f t="shared" ca="1" si="84"/>
        <v>3</v>
      </c>
      <c r="O273" t="str">
        <f t="shared" ca="1" si="72"/>
        <v>3-5 años</v>
      </c>
      <c r="P273" s="8">
        <v>27395</v>
      </c>
      <c r="Q273">
        <f t="shared" ca="1" si="73"/>
        <v>51</v>
      </c>
      <c r="R273" t="str">
        <f t="shared" ca="1" si="74"/>
        <v>45-54</v>
      </c>
      <c r="S273" t="s">
        <v>114</v>
      </c>
      <c r="T273">
        <v>1</v>
      </c>
      <c r="V273">
        <v>1</v>
      </c>
      <c r="X273">
        <v>1</v>
      </c>
      <c r="Z273">
        <v>1</v>
      </c>
      <c r="BR273">
        <f t="shared" si="68"/>
        <v>4</v>
      </c>
      <c r="BS273" t="str">
        <f t="shared" si="75"/>
        <v>Préstamo</v>
      </c>
      <c r="BT273" t="s">
        <v>104</v>
      </c>
      <c r="BU273" t="s">
        <v>105</v>
      </c>
      <c r="BV273" t="s">
        <v>135</v>
      </c>
      <c r="BW273" s="8" t="s">
        <v>101</v>
      </c>
      <c r="BX273" s="9">
        <f t="shared" ca="1" si="76"/>
        <v>1727124</v>
      </c>
      <c r="BY273" s="10" t="str">
        <f t="shared" ca="1" si="77"/>
        <v>750k-5 mil</v>
      </c>
      <c r="BZ273" s="7">
        <f t="shared" ca="1" si="78"/>
        <v>326374</v>
      </c>
      <c r="CA273" s="7"/>
      <c r="CB273" s="7">
        <f t="shared" ca="1" si="79"/>
        <v>326374</v>
      </c>
      <c r="CC273" s="7" t="s">
        <v>110</v>
      </c>
      <c r="CD273" s="7" t="s">
        <v>111</v>
      </c>
      <c r="CE273" s="7">
        <f t="shared" ca="1" si="80"/>
        <v>10</v>
      </c>
      <c r="CF273" s="7">
        <f t="shared" ca="1" si="81"/>
        <v>172712.4</v>
      </c>
      <c r="CG273" s="11">
        <f t="shared" ca="1" si="82"/>
        <v>5.2918553561251818</v>
      </c>
      <c r="CH273" s="7" t="str">
        <f t="shared" ca="1" si="83"/>
        <v>5-10x</v>
      </c>
      <c r="CI273" s="7" t="s">
        <v>155</v>
      </c>
    </row>
    <row r="274" spans="1:87" x14ac:dyDescent="0.75">
      <c r="A274" s="1">
        <v>11381</v>
      </c>
      <c r="B274" s="1" t="s">
        <v>120</v>
      </c>
      <c r="C274" s="13">
        <v>0.3</v>
      </c>
      <c r="D274" s="1" t="s">
        <v>100</v>
      </c>
      <c r="E274" s="1" t="s">
        <v>100</v>
      </c>
      <c r="F274" s="13">
        <v>0.15</v>
      </c>
      <c r="G274" s="13" t="str">
        <f t="shared" si="69"/>
        <v>No</v>
      </c>
      <c r="H274" s="1" t="s">
        <v>102</v>
      </c>
      <c r="I274" s="2" t="s">
        <v>117</v>
      </c>
      <c r="J274" s="3">
        <v>44927</v>
      </c>
      <c r="K274" s="1">
        <f t="shared" ca="1" si="70"/>
        <v>3</v>
      </c>
      <c r="L274" s="1" t="str">
        <f t="shared" ca="1" si="71"/>
        <v>3-5 años</v>
      </c>
      <c r="M274" s="3">
        <v>44927</v>
      </c>
      <c r="N274" s="1">
        <f t="shared" ca="1" si="84"/>
        <v>3</v>
      </c>
      <c r="O274" s="1" t="str">
        <f t="shared" ca="1" si="72"/>
        <v>3-5 años</v>
      </c>
      <c r="P274" s="3">
        <v>25569</v>
      </c>
      <c r="Q274" s="1">
        <f t="shared" ca="1" si="73"/>
        <v>56</v>
      </c>
      <c r="R274" s="1" t="str">
        <f t="shared" ca="1" si="74"/>
        <v>55-64</v>
      </c>
      <c r="S274" s="1" t="s">
        <v>133</v>
      </c>
      <c r="T274" s="1"/>
      <c r="U274" s="1">
        <v>1</v>
      </c>
      <c r="V274" s="1">
        <v>1</v>
      </c>
      <c r="W274" s="1">
        <v>1</v>
      </c>
      <c r="X274" s="1">
        <v>1</v>
      </c>
      <c r="Y274" s="1"/>
      <c r="Z274" s="1"/>
      <c r="AA274" s="1"/>
      <c r="AB274" s="1"/>
      <c r="AC274" s="1"/>
      <c r="AD274" s="1"/>
      <c r="AE274" s="1"/>
      <c r="AF274" s="1"/>
      <c r="AG274" s="1"/>
      <c r="AH274" s="1"/>
      <c r="AI274" s="1"/>
      <c r="AJ274" s="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f t="shared" si="68"/>
        <v>4</v>
      </c>
      <c r="BS274" s="1" t="str">
        <f t="shared" si="75"/>
        <v>Sin préstamo</v>
      </c>
      <c r="BT274" s="1" t="s">
        <v>104</v>
      </c>
      <c r="BU274" s="1" t="s">
        <v>122</v>
      </c>
      <c r="BV274" s="1" t="s">
        <v>123</v>
      </c>
      <c r="BW274" s="3" t="s">
        <v>101</v>
      </c>
      <c r="BX274" s="4" t="str">
        <f t="shared" ca="1" si="76"/>
        <v/>
      </c>
      <c r="BY274" s="5" t="str">
        <f t="shared" ca="1" si="77"/>
        <v/>
      </c>
      <c r="BZ274" s="2">
        <f t="shared" ca="1" si="78"/>
        <v>1903157</v>
      </c>
      <c r="CA274" s="2"/>
      <c r="CB274" s="2">
        <f t="shared" ca="1" si="79"/>
        <v>1903157</v>
      </c>
      <c r="CC274" s="2"/>
      <c r="CD274" s="2"/>
      <c r="CE274" s="2" t="str">
        <f t="shared" ca="1" si="80"/>
        <v/>
      </c>
      <c r="CF274" s="2" t="str">
        <f t="shared" ca="1" si="81"/>
        <v/>
      </c>
      <c r="CG274" s="6" t="str">
        <f t="shared" ca="1" si="82"/>
        <v/>
      </c>
      <c r="CH274" s="2" t="str">
        <f t="shared" ca="1" si="83"/>
        <v/>
      </c>
      <c r="CI274" s="2" t="s">
        <v>102</v>
      </c>
    </row>
    <row r="275" spans="1:87" x14ac:dyDescent="0.75">
      <c r="A275">
        <v>11382</v>
      </c>
      <c r="B275" t="s">
        <v>99</v>
      </c>
      <c r="C275" s="12">
        <v>0.4</v>
      </c>
      <c r="D275" t="s">
        <v>101</v>
      </c>
      <c r="E275" t="s">
        <v>100</v>
      </c>
      <c r="F275" s="12">
        <v>0.3</v>
      </c>
      <c r="G275" s="12" t="str">
        <f t="shared" si="69"/>
        <v>No</v>
      </c>
      <c r="H275" t="s">
        <v>102</v>
      </c>
      <c r="I275" s="7" t="s">
        <v>117</v>
      </c>
      <c r="J275" s="8">
        <v>44742</v>
      </c>
      <c r="K275">
        <f t="shared" ca="1" si="70"/>
        <v>4</v>
      </c>
      <c r="L275" t="str">
        <f t="shared" ca="1" si="71"/>
        <v>3-5 años</v>
      </c>
      <c r="M275" s="8">
        <v>44742</v>
      </c>
      <c r="N275">
        <f t="shared" ca="1" si="84"/>
        <v>4</v>
      </c>
      <c r="O275" t="str">
        <f t="shared" ca="1" si="72"/>
        <v>3-5 años</v>
      </c>
      <c r="P275" s="8">
        <v>23743</v>
      </c>
      <c r="Q275">
        <f t="shared" ca="1" si="73"/>
        <v>61</v>
      </c>
      <c r="R275" t="str">
        <f t="shared" ca="1" si="74"/>
        <v>55-64</v>
      </c>
      <c r="S275" t="s">
        <v>159</v>
      </c>
      <c r="V275">
        <v>1</v>
      </c>
      <c r="X275">
        <v>1</v>
      </c>
      <c r="Z275">
        <v>1</v>
      </c>
      <c r="BR275">
        <f t="shared" si="68"/>
        <v>3</v>
      </c>
      <c r="BS275" t="str">
        <f t="shared" si="75"/>
        <v>Sin préstamo</v>
      </c>
      <c r="BT275" t="s">
        <v>104</v>
      </c>
      <c r="BU275" t="s">
        <v>122</v>
      </c>
      <c r="BV275" t="s">
        <v>123</v>
      </c>
      <c r="BW275" s="8" t="s">
        <v>101</v>
      </c>
      <c r="BX275" s="9" t="str">
        <f t="shared" ca="1" si="76"/>
        <v/>
      </c>
      <c r="BY275" s="10" t="str">
        <f t="shared" ca="1" si="77"/>
        <v/>
      </c>
      <c r="BZ275" s="7">
        <f t="shared" ca="1" si="78"/>
        <v>1404769</v>
      </c>
      <c r="CA275" s="7"/>
      <c r="CB275" s="7">
        <f t="shared" ca="1" si="79"/>
        <v>1404769</v>
      </c>
      <c r="CC275" s="7"/>
      <c r="CD275" s="7"/>
      <c r="CE275" s="7" t="str">
        <f t="shared" ca="1" si="80"/>
        <v/>
      </c>
      <c r="CF275" s="7" t="str">
        <f t="shared" ca="1" si="81"/>
        <v/>
      </c>
      <c r="CG275" s="11" t="str">
        <f t="shared" ca="1" si="82"/>
        <v/>
      </c>
      <c r="CH275" s="7" t="str">
        <f t="shared" ca="1" si="83"/>
        <v/>
      </c>
      <c r="CI275" s="7" t="s">
        <v>102</v>
      </c>
    </row>
    <row r="276" spans="1:87" x14ac:dyDescent="0.75">
      <c r="A276" s="1">
        <v>11383</v>
      </c>
      <c r="B276" s="1" t="s">
        <v>99</v>
      </c>
      <c r="C276" s="13">
        <v>0.5</v>
      </c>
      <c r="D276" s="1" t="s">
        <v>100</v>
      </c>
      <c r="E276" s="1" t="s">
        <v>101</v>
      </c>
      <c r="F276" s="13"/>
      <c r="G276" s="13" t="str">
        <f t="shared" si="69"/>
        <v>Si</v>
      </c>
      <c r="H276" s="1" t="s">
        <v>116</v>
      </c>
      <c r="I276" s="2" t="s">
        <v>124</v>
      </c>
      <c r="J276" s="3">
        <v>44562</v>
      </c>
      <c r="K276" s="1">
        <f t="shared" ca="1" si="70"/>
        <v>4</v>
      </c>
      <c r="L276" s="1" t="str">
        <f t="shared" ca="1" si="71"/>
        <v>3-5 años</v>
      </c>
      <c r="M276" s="3">
        <v>44562</v>
      </c>
      <c r="N276" s="1">
        <f t="shared" ca="1" si="84"/>
        <v>4</v>
      </c>
      <c r="O276" s="1" t="str">
        <f t="shared" ca="1" si="72"/>
        <v>3-5 años</v>
      </c>
      <c r="P276" s="3">
        <v>36526</v>
      </c>
      <c r="Q276" s="1">
        <f t="shared" ca="1" si="73"/>
        <v>26</v>
      </c>
      <c r="R276" s="1" t="str">
        <f t="shared" ca="1" si="74"/>
        <v>25-34</v>
      </c>
      <c r="S276" s="1" t="s">
        <v>126</v>
      </c>
      <c r="T276" s="1">
        <v>1</v>
      </c>
      <c r="U276" s="1">
        <v>1</v>
      </c>
      <c r="V276" s="1"/>
      <c r="W276" s="1">
        <v>1</v>
      </c>
      <c r="X276" s="1"/>
      <c r="Y276" s="1">
        <v>1</v>
      </c>
      <c r="Z276" s="1"/>
      <c r="AA276" s="1"/>
      <c r="AB276" s="1"/>
      <c r="AC276" s="1"/>
      <c r="AD276" s="1"/>
      <c r="AE276" s="1"/>
      <c r="AF276" s="1"/>
      <c r="AG276" s="1"/>
      <c r="AH276" s="1"/>
      <c r="AI276" s="1"/>
      <c r="AJ276" s="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f t="shared" si="68"/>
        <v>4</v>
      </c>
      <c r="BS276" s="1" t="str">
        <f t="shared" si="75"/>
        <v>Préstamo</v>
      </c>
      <c r="BT276" s="1" t="s">
        <v>104</v>
      </c>
      <c r="BU276" s="1" t="s">
        <v>105</v>
      </c>
      <c r="BV276" s="1" t="s">
        <v>106</v>
      </c>
      <c r="BW276" s="3" t="s">
        <v>101</v>
      </c>
      <c r="BX276" s="4">
        <f t="shared" ca="1" si="76"/>
        <v>118701</v>
      </c>
      <c r="BY276" s="5" t="str">
        <f t="shared" ca="1" si="77"/>
        <v>100k-250k</v>
      </c>
      <c r="BZ276" s="2">
        <f t="shared" ca="1" si="78"/>
        <v>1470280</v>
      </c>
      <c r="CA276" s="2"/>
      <c r="CB276" s="2">
        <f t="shared" ca="1" si="79"/>
        <v>1470280</v>
      </c>
      <c r="CC276" s="2" t="s">
        <v>110</v>
      </c>
      <c r="CD276" s="2" t="s">
        <v>125</v>
      </c>
      <c r="CE276" s="2">
        <f t="shared" ca="1" si="80"/>
        <v>3</v>
      </c>
      <c r="CF276" s="2">
        <f t="shared" ca="1" si="81"/>
        <v>39567</v>
      </c>
      <c r="CG276" s="6">
        <f t="shared" ca="1" si="82"/>
        <v>8.0733601762929513E-2</v>
      </c>
      <c r="CH276" s="2" t="str">
        <f t="shared" ca="1" si="83"/>
        <v>1x</v>
      </c>
      <c r="CI276" s="2" t="s">
        <v>112</v>
      </c>
    </row>
    <row r="277" spans="1:87" x14ac:dyDescent="0.75">
      <c r="A277">
        <v>11384</v>
      </c>
      <c r="B277" t="s">
        <v>99</v>
      </c>
      <c r="C277" s="12">
        <v>0.6</v>
      </c>
      <c r="D277" t="s">
        <v>101</v>
      </c>
      <c r="E277" t="s">
        <v>101</v>
      </c>
      <c r="G277" s="12" t="str">
        <f t="shared" si="69"/>
        <v>Si</v>
      </c>
      <c r="H277" t="s">
        <v>107</v>
      </c>
      <c r="I277" s="7" t="s">
        <v>117</v>
      </c>
      <c r="J277" s="8">
        <v>44377</v>
      </c>
      <c r="K277">
        <f t="shared" ca="1" si="70"/>
        <v>5</v>
      </c>
      <c r="L277" t="str">
        <f t="shared" ca="1" si="71"/>
        <v>5-10 años</v>
      </c>
      <c r="M277" s="8">
        <v>44377</v>
      </c>
      <c r="N277">
        <f t="shared" ca="1" si="84"/>
        <v>5</v>
      </c>
      <c r="O277" t="str">
        <f t="shared" ca="1" si="72"/>
        <v>5-10 años</v>
      </c>
      <c r="P277" s="8">
        <v>34700</v>
      </c>
      <c r="Q277">
        <f t="shared" ca="1" si="73"/>
        <v>31</v>
      </c>
      <c r="R277" t="str">
        <f t="shared" ca="1" si="74"/>
        <v>25-34</v>
      </c>
      <c r="S277" t="s">
        <v>118</v>
      </c>
      <c r="T277">
        <v>1</v>
      </c>
      <c r="V277">
        <v>1</v>
      </c>
      <c r="X277">
        <v>1</v>
      </c>
      <c r="Z277">
        <v>1</v>
      </c>
      <c r="BR277">
        <f t="shared" si="68"/>
        <v>4</v>
      </c>
      <c r="BS277" t="str">
        <f t="shared" si="75"/>
        <v>Préstamo</v>
      </c>
      <c r="BT277" t="s">
        <v>104</v>
      </c>
      <c r="BU277" t="s">
        <v>105</v>
      </c>
      <c r="BV277" t="s">
        <v>106</v>
      </c>
      <c r="BW277" s="8" t="s">
        <v>101</v>
      </c>
      <c r="BX277" s="9">
        <f t="shared" ca="1" si="76"/>
        <v>2695974</v>
      </c>
      <c r="BY277" s="10" t="str">
        <f t="shared" ca="1" si="77"/>
        <v>750k-5 mil</v>
      </c>
      <c r="BZ277" s="7">
        <f t="shared" ca="1" si="78"/>
        <v>126790</v>
      </c>
      <c r="CA277" s="7"/>
      <c r="CB277" s="7">
        <f t="shared" ca="1" si="79"/>
        <v>126790</v>
      </c>
      <c r="CC277" s="7" t="s">
        <v>110</v>
      </c>
      <c r="CD277" s="7" t="s">
        <v>111</v>
      </c>
      <c r="CE277" s="7">
        <f t="shared" ca="1" si="80"/>
        <v>1</v>
      </c>
      <c r="CF277" s="7">
        <f t="shared" ca="1" si="81"/>
        <v>2695974</v>
      </c>
      <c r="CG277" s="11">
        <f t="shared" ca="1" si="82"/>
        <v>21.263301522202067</v>
      </c>
      <c r="CH277" s="7" t="str">
        <f t="shared" ca="1" si="83"/>
        <v>20-50x</v>
      </c>
      <c r="CI277" s="7" t="s">
        <v>102</v>
      </c>
    </row>
    <row r="278" spans="1:87" x14ac:dyDescent="0.75">
      <c r="A278" s="1">
        <v>11385</v>
      </c>
      <c r="B278" s="1" t="s">
        <v>120</v>
      </c>
      <c r="C278" s="13">
        <v>0.7</v>
      </c>
      <c r="D278" s="1" t="s">
        <v>100</v>
      </c>
      <c r="E278" s="1" t="s">
        <v>100</v>
      </c>
      <c r="F278" s="13">
        <v>0.4</v>
      </c>
      <c r="G278" s="13" t="str">
        <f t="shared" si="69"/>
        <v>Si</v>
      </c>
      <c r="H278" s="1" t="s">
        <v>116</v>
      </c>
      <c r="I278" s="2" t="s">
        <v>117</v>
      </c>
      <c r="J278" s="3">
        <v>44197</v>
      </c>
      <c r="K278" s="1">
        <f t="shared" ca="1" si="70"/>
        <v>5</v>
      </c>
      <c r="L278" s="1" t="str">
        <f t="shared" ca="1" si="71"/>
        <v>5-10 años</v>
      </c>
      <c r="M278" s="3">
        <v>44197</v>
      </c>
      <c r="N278" s="1">
        <f t="shared" ca="1" si="84"/>
        <v>5</v>
      </c>
      <c r="O278" s="1" t="str">
        <f t="shared" ca="1" si="72"/>
        <v>5-10 años</v>
      </c>
      <c r="P278" s="3">
        <v>32874</v>
      </c>
      <c r="Q278" s="1">
        <f t="shared" ca="1" si="73"/>
        <v>36</v>
      </c>
      <c r="R278" s="1" t="str">
        <f t="shared" ca="1" si="74"/>
        <v>35-44</v>
      </c>
      <c r="S278" s="1" t="s">
        <v>133</v>
      </c>
      <c r="T278" s="1">
        <v>1</v>
      </c>
      <c r="U278" s="1">
        <v>1</v>
      </c>
      <c r="V278" s="1">
        <v>1</v>
      </c>
      <c r="W278" s="1">
        <v>1</v>
      </c>
      <c r="X278" s="1">
        <v>1</v>
      </c>
      <c r="Y278" s="1">
        <v>1</v>
      </c>
      <c r="Z278" s="1">
        <v>1</v>
      </c>
      <c r="AA278" s="1"/>
      <c r="AB278" s="1"/>
      <c r="AC278" s="1"/>
      <c r="AD278" s="1"/>
      <c r="AE278" s="1"/>
      <c r="AF278" s="1"/>
      <c r="AG278" s="1"/>
      <c r="AH278" s="1"/>
      <c r="AI278" s="1"/>
      <c r="AJ278" s="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f t="shared" si="68"/>
        <v>7</v>
      </c>
      <c r="BS278" s="1" t="str">
        <f t="shared" si="75"/>
        <v>Préstamo</v>
      </c>
      <c r="BT278" s="1" t="s">
        <v>104</v>
      </c>
      <c r="BU278" s="1" t="s">
        <v>122</v>
      </c>
      <c r="BV278" s="1" t="s">
        <v>123</v>
      </c>
      <c r="BW278" s="3" t="s">
        <v>101</v>
      </c>
      <c r="BX278" s="4">
        <f t="shared" ca="1" si="76"/>
        <v>3650734</v>
      </c>
      <c r="BY278" s="5" t="str">
        <f t="shared" ca="1" si="77"/>
        <v>750k-5 mil</v>
      </c>
      <c r="BZ278" s="2">
        <f t="shared" ca="1" si="78"/>
        <v>10927</v>
      </c>
      <c r="CA278" s="2"/>
      <c r="CB278" s="2">
        <f t="shared" ca="1" si="79"/>
        <v>10927</v>
      </c>
      <c r="CC278" s="2" t="s">
        <v>119</v>
      </c>
      <c r="CD278" s="2" t="s">
        <v>125</v>
      </c>
      <c r="CE278" s="2">
        <f t="shared" ca="1" si="80"/>
        <v>5</v>
      </c>
      <c r="CF278" s="2">
        <f t="shared" ca="1" si="81"/>
        <v>730146.8</v>
      </c>
      <c r="CG278" s="6">
        <f t="shared" ca="1" si="82"/>
        <v>334.10213233275374</v>
      </c>
      <c r="CH278" s="2" t="str">
        <f t="shared" ca="1" si="83"/>
        <v>100-500x</v>
      </c>
      <c r="CI278" s="2" t="s">
        <v>112</v>
      </c>
    </row>
    <row r="279" spans="1:87" x14ac:dyDescent="0.75">
      <c r="A279">
        <v>11386</v>
      </c>
      <c r="B279" t="s">
        <v>160</v>
      </c>
      <c r="C279" s="12">
        <v>0.8</v>
      </c>
      <c r="D279" t="s">
        <v>101</v>
      </c>
      <c r="E279" t="s">
        <v>100</v>
      </c>
      <c r="F279" s="12">
        <v>0.75</v>
      </c>
      <c r="G279" s="12" t="str">
        <f t="shared" si="69"/>
        <v>Si</v>
      </c>
      <c r="H279" t="s">
        <v>116</v>
      </c>
      <c r="I279" s="7" t="s">
        <v>124</v>
      </c>
      <c r="J279" s="8">
        <v>44012</v>
      </c>
      <c r="K279">
        <f t="shared" ca="1" si="70"/>
        <v>6</v>
      </c>
      <c r="L279" t="str">
        <f t="shared" ca="1" si="71"/>
        <v>5-10 años</v>
      </c>
      <c r="M279" s="8">
        <v>44012</v>
      </c>
      <c r="N279">
        <f t="shared" ca="1" si="84"/>
        <v>6</v>
      </c>
      <c r="O279" t="str">
        <f t="shared" ca="1" si="72"/>
        <v>5-10 años</v>
      </c>
      <c r="P279" s="8">
        <v>31048</v>
      </c>
      <c r="Q279">
        <f t="shared" ca="1" si="73"/>
        <v>41</v>
      </c>
      <c r="R279" t="str">
        <f t="shared" ca="1" si="74"/>
        <v>35-44</v>
      </c>
      <c r="S279" t="s">
        <v>103</v>
      </c>
      <c r="T279">
        <v>1</v>
      </c>
      <c r="V279">
        <v>1</v>
      </c>
      <c r="X279">
        <v>1</v>
      </c>
      <c r="Z279">
        <v>1</v>
      </c>
      <c r="BR279">
        <f t="shared" si="68"/>
        <v>4</v>
      </c>
      <c r="BS279" t="str">
        <f t="shared" si="75"/>
        <v>Préstamo</v>
      </c>
      <c r="BT279" t="s">
        <v>104</v>
      </c>
      <c r="BU279" t="s">
        <v>105</v>
      </c>
      <c r="BV279" t="s">
        <v>106</v>
      </c>
      <c r="BW279" s="8" t="s">
        <v>101</v>
      </c>
      <c r="BX279" s="9">
        <f t="shared" ca="1" si="76"/>
        <v>2665391</v>
      </c>
      <c r="BY279" s="10" t="str">
        <f t="shared" ca="1" si="77"/>
        <v>750k-5 mil</v>
      </c>
      <c r="BZ279" s="7">
        <f t="shared" ca="1" si="78"/>
        <v>8776</v>
      </c>
      <c r="CA279" s="7"/>
      <c r="CB279" s="7">
        <f t="shared" ca="1" si="79"/>
        <v>8776</v>
      </c>
      <c r="CC279" s="7" t="s">
        <v>119</v>
      </c>
      <c r="CD279" s="7" t="s">
        <v>111</v>
      </c>
      <c r="CE279" s="7">
        <f t="shared" ca="1" si="80"/>
        <v>7</v>
      </c>
      <c r="CF279" s="7">
        <f t="shared" ca="1" si="81"/>
        <v>380770.14285714284</v>
      </c>
      <c r="CG279" s="11">
        <f t="shared" ca="1" si="82"/>
        <v>303.7136508659982</v>
      </c>
      <c r="CH279" s="7" t="str">
        <f t="shared" ca="1" si="83"/>
        <v>100-500x</v>
      </c>
      <c r="CI279" s="7" t="s">
        <v>112</v>
      </c>
    </row>
    <row r="280" spans="1:87" x14ac:dyDescent="0.75">
      <c r="A280" s="1">
        <v>11387</v>
      </c>
      <c r="B280" s="1" t="s">
        <v>136</v>
      </c>
      <c r="C280" s="13">
        <v>0.75</v>
      </c>
      <c r="D280" s="1" t="s">
        <v>100</v>
      </c>
      <c r="E280" s="1" t="s">
        <v>101</v>
      </c>
      <c r="F280" s="13"/>
      <c r="G280" s="13" t="str">
        <f t="shared" si="69"/>
        <v>Si</v>
      </c>
      <c r="H280" s="1" t="s">
        <v>102</v>
      </c>
      <c r="I280" s="2" t="s">
        <v>102</v>
      </c>
      <c r="J280" s="3">
        <v>43831</v>
      </c>
      <c r="K280" s="1">
        <f t="shared" ca="1" si="70"/>
        <v>6</v>
      </c>
      <c r="L280" s="1" t="str">
        <f t="shared" ca="1" si="71"/>
        <v>5-10 años</v>
      </c>
      <c r="M280" s="3">
        <v>43831</v>
      </c>
      <c r="N280" s="1">
        <f t="shared" ca="1" si="84"/>
        <v>6</v>
      </c>
      <c r="O280" s="1" t="str">
        <f t="shared" ca="1" si="72"/>
        <v>5-10 años</v>
      </c>
      <c r="P280" s="3">
        <v>29221</v>
      </c>
      <c r="Q280" s="1">
        <f t="shared" ca="1" si="73"/>
        <v>46</v>
      </c>
      <c r="R280" s="1" t="str">
        <f t="shared" ca="1" si="74"/>
        <v>45-54</v>
      </c>
      <c r="S280" s="1" t="s">
        <v>103</v>
      </c>
      <c r="T280" s="1"/>
      <c r="U280" s="1">
        <v>1</v>
      </c>
      <c r="V280" s="1">
        <v>1</v>
      </c>
      <c r="W280" s="1">
        <v>1</v>
      </c>
      <c r="X280" s="1">
        <v>1</v>
      </c>
      <c r="Y280" s="1"/>
      <c r="Z280" s="1"/>
      <c r="AA280" s="1"/>
      <c r="AB280" s="1"/>
      <c r="AC280" s="1"/>
      <c r="AD280" s="1"/>
      <c r="AE280" s="1"/>
      <c r="AF280" s="1"/>
      <c r="AG280" s="1"/>
      <c r="AH280" s="1"/>
      <c r="AI280" s="1"/>
      <c r="AJ280" s="1"/>
      <c r="AK280" s="1"/>
      <c r="AL280" s="1"/>
      <c r="AM280" s="1"/>
      <c r="AN280" s="1"/>
      <c r="AO280" s="1"/>
      <c r="AP280" s="1"/>
      <c r="AQ280" s="1"/>
      <c r="AR280" s="1"/>
      <c r="AS280" s="1"/>
      <c r="AT280" s="1"/>
      <c r="AU280" s="1"/>
      <c r="AV280" s="1"/>
      <c r="AW280" s="1"/>
      <c r="AX280" s="1"/>
      <c r="AY280" s="1"/>
      <c r="AZ280" s="1"/>
      <c r="BA280" s="1"/>
      <c r="BB280" s="1"/>
      <c r="BC280" s="1"/>
      <c r="BD280" s="1"/>
      <c r="BE280" s="1"/>
      <c r="BF280" s="1"/>
      <c r="BG280" s="1"/>
      <c r="BH280" s="1"/>
      <c r="BI280" s="1"/>
      <c r="BJ280" s="1"/>
      <c r="BK280" s="1"/>
      <c r="BL280" s="1"/>
      <c r="BM280" s="1"/>
      <c r="BN280" s="1"/>
      <c r="BO280" s="1"/>
      <c r="BP280" s="1"/>
      <c r="BQ280" s="1"/>
      <c r="BR280" s="1">
        <f t="shared" si="68"/>
        <v>4</v>
      </c>
      <c r="BS280" s="1" t="str">
        <f t="shared" si="75"/>
        <v>Sin préstamo</v>
      </c>
      <c r="BT280" s="1" t="s">
        <v>104</v>
      </c>
      <c r="BU280" s="1" t="s">
        <v>105</v>
      </c>
      <c r="BV280" s="1" t="s">
        <v>106</v>
      </c>
      <c r="BW280" s="3" t="s">
        <v>101</v>
      </c>
      <c r="BX280" s="4" t="str">
        <f t="shared" ca="1" si="76"/>
        <v/>
      </c>
      <c r="BY280" s="5" t="str">
        <f t="shared" ca="1" si="77"/>
        <v/>
      </c>
      <c r="BZ280" s="2">
        <f t="shared" ca="1" si="78"/>
        <v>1971078</v>
      </c>
      <c r="CA280" s="2"/>
      <c r="CB280" s="2">
        <f t="shared" ca="1" si="79"/>
        <v>1971078</v>
      </c>
      <c r="CC280" s="2"/>
      <c r="CD280" s="2"/>
      <c r="CE280" s="2" t="str">
        <f t="shared" ca="1" si="80"/>
        <v/>
      </c>
      <c r="CF280" s="2" t="str">
        <f t="shared" ca="1" si="81"/>
        <v/>
      </c>
      <c r="CG280" s="6" t="str">
        <f t="shared" ca="1" si="82"/>
        <v/>
      </c>
      <c r="CH280" s="2" t="str">
        <f t="shared" ca="1" si="83"/>
        <v/>
      </c>
      <c r="CI280" s="2" t="s">
        <v>102</v>
      </c>
    </row>
    <row r="281" spans="1:87" x14ac:dyDescent="0.75">
      <c r="A281">
        <v>11388</v>
      </c>
      <c r="B281" t="s">
        <v>99</v>
      </c>
      <c r="C281" s="12">
        <v>1</v>
      </c>
      <c r="D281" t="s">
        <v>101</v>
      </c>
      <c r="E281" t="s">
        <v>101</v>
      </c>
      <c r="G281" s="12" t="str">
        <f t="shared" si="69"/>
        <v>Si</v>
      </c>
      <c r="H281" t="s">
        <v>107</v>
      </c>
      <c r="I281" s="7" t="s">
        <v>117</v>
      </c>
      <c r="J281" s="8">
        <v>43646</v>
      </c>
      <c r="K281">
        <f t="shared" ca="1" si="70"/>
        <v>7</v>
      </c>
      <c r="L281" t="str">
        <f t="shared" ca="1" si="71"/>
        <v>5-10 años</v>
      </c>
      <c r="M281" s="8">
        <v>43646</v>
      </c>
      <c r="N281">
        <f t="shared" ca="1" si="84"/>
        <v>7</v>
      </c>
      <c r="O281" t="str">
        <f t="shared" ca="1" si="72"/>
        <v>5-10 años</v>
      </c>
      <c r="P281" s="8">
        <v>27395</v>
      </c>
      <c r="Q281">
        <f t="shared" ca="1" si="73"/>
        <v>51</v>
      </c>
      <c r="R281" t="str">
        <f t="shared" ca="1" si="74"/>
        <v>45-54</v>
      </c>
      <c r="S281" t="s">
        <v>121</v>
      </c>
      <c r="T281">
        <v>1</v>
      </c>
      <c r="V281">
        <v>1</v>
      </c>
      <c r="X281">
        <v>1</v>
      </c>
      <c r="Z281">
        <v>1</v>
      </c>
      <c r="BR281">
        <f t="shared" si="68"/>
        <v>4</v>
      </c>
      <c r="BS281" t="str">
        <f t="shared" si="75"/>
        <v>Préstamo</v>
      </c>
      <c r="BT281" t="s">
        <v>104</v>
      </c>
      <c r="BU281" t="s">
        <v>105</v>
      </c>
      <c r="BV281" t="s">
        <v>106</v>
      </c>
      <c r="BW281" s="8" t="s">
        <v>101</v>
      </c>
      <c r="BX281" s="9">
        <f t="shared" ca="1" si="76"/>
        <v>772844</v>
      </c>
      <c r="BY281" s="10" t="str">
        <f t="shared" ca="1" si="77"/>
        <v>750k-5 mil</v>
      </c>
      <c r="BZ281" s="7">
        <f t="shared" ca="1" si="78"/>
        <v>692223</v>
      </c>
      <c r="CA281" s="7"/>
      <c r="CB281" s="7">
        <f t="shared" ca="1" si="79"/>
        <v>692223</v>
      </c>
      <c r="CC281" s="7" t="s">
        <v>110</v>
      </c>
      <c r="CD281" s="7" t="s">
        <v>111</v>
      </c>
      <c r="CE281" s="7">
        <f t="shared" ca="1" si="80"/>
        <v>8</v>
      </c>
      <c r="CF281" s="7">
        <f t="shared" ca="1" si="81"/>
        <v>96605.5</v>
      </c>
      <c r="CG281" s="11">
        <f t="shared" ca="1" si="82"/>
        <v>1.1164668033278293</v>
      </c>
      <c r="CH281" s="7" t="str">
        <f t="shared" ca="1" si="83"/>
        <v>1-5x</v>
      </c>
      <c r="CI281" s="7" t="s">
        <v>112</v>
      </c>
    </row>
    <row r="282" spans="1:87" x14ac:dyDescent="0.75">
      <c r="A282" s="1">
        <v>11389</v>
      </c>
      <c r="B282" s="1" t="s">
        <v>99</v>
      </c>
      <c r="C282" s="13">
        <v>0</v>
      </c>
      <c r="D282" s="1" t="s">
        <v>100</v>
      </c>
      <c r="E282" s="1" t="s">
        <v>100</v>
      </c>
      <c r="F282" s="13">
        <v>0.15</v>
      </c>
      <c r="G282" s="13" t="str">
        <f t="shared" si="69"/>
        <v>No</v>
      </c>
      <c r="H282" s="1" t="s">
        <v>102</v>
      </c>
      <c r="I282" s="2" t="s">
        <v>102</v>
      </c>
      <c r="J282" s="3">
        <v>43466</v>
      </c>
      <c r="K282" s="1">
        <f t="shared" ca="1" si="70"/>
        <v>7</v>
      </c>
      <c r="L282" s="1" t="str">
        <f t="shared" ca="1" si="71"/>
        <v>5-10 años</v>
      </c>
      <c r="M282" s="3">
        <v>43466</v>
      </c>
      <c r="N282" s="1">
        <f t="shared" ca="1" si="84"/>
        <v>7</v>
      </c>
      <c r="O282" s="1" t="str">
        <f t="shared" ca="1" si="72"/>
        <v>5-10 años</v>
      </c>
      <c r="P282" s="3">
        <v>25569</v>
      </c>
      <c r="Q282" s="1">
        <f t="shared" ca="1" si="73"/>
        <v>56</v>
      </c>
      <c r="R282" s="1" t="str">
        <f t="shared" ca="1" si="74"/>
        <v>55-64</v>
      </c>
      <c r="S282" s="1" t="s">
        <v>151</v>
      </c>
      <c r="T282" s="1"/>
      <c r="U282" s="1">
        <v>1</v>
      </c>
      <c r="V282" s="1"/>
      <c r="W282" s="1">
        <v>1</v>
      </c>
      <c r="X282" s="1"/>
      <c r="Y282" s="1">
        <v>1</v>
      </c>
      <c r="Z282" s="1"/>
      <c r="AA282" s="1"/>
      <c r="AB282" s="1"/>
      <c r="AC282" s="1"/>
      <c r="AD282" s="1"/>
      <c r="AE282" s="1"/>
      <c r="AF282" s="1"/>
      <c r="AG282" s="1"/>
      <c r="AH282" s="1"/>
      <c r="AI282" s="1"/>
      <c r="AJ282" s="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f t="shared" si="68"/>
        <v>3</v>
      </c>
      <c r="BS282" s="1" t="str">
        <f t="shared" si="75"/>
        <v>Sin préstamo</v>
      </c>
      <c r="BT282" s="1" t="s">
        <v>104</v>
      </c>
      <c r="BU282" s="1" t="s">
        <v>109</v>
      </c>
      <c r="BV282" s="1" t="s">
        <v>106</v>
      </c>
      <c r="BW282" s="3" t="s">
        <v>101</v>
      </c>
      <c r="BX282" s="4" t="str">
        <f t="shared" ca="1" si="76"/>
        <v/>
      </c>
      <c r="BY282" s="5" t="str">
        <f t="shared" ca="1" si="77"/>
        <v/>
      </c>
      <c r="BZ282" s="2">
        <f t="shared" ca="1" si="78"/>
        <v>1371</v>
      </c>
      <c r="CA282" s="2"/>
      <c r="CB282" s="2">
        <f t="shared" ca="1" si="79"/>
        <v>1371</v>
      </c>
      <c r="CC282" s="2"/>
      <c r="CD282" s="2"/>
      <c r="CE282" s="2" t="str">
        <f t="shared" ca="1" si="80"/>
        <v/>
      </c>
      <c r="CF282" s="2" t="str">
        <f t="shared" ca="1" si="81"/>
        <v/>
      </c>
      <c r="CG282" s="6" t="str">
        <f t="shared" ca="1" si="82"/>
        <v/>
      </c>
      <c r="CH282" s="2" t="str">
        <f t="shared" ca="1" si="83"/>
        <v/>
      </c>
      <c r="CI282" s="2" t="s">
        <v>102</v>
      </c>
    </row>
    <row r="283" spans="1:87" x14ac:dyDescent="0.75">
      <c r="A283">
        <v>11390</v>
      </c>
      <c r="B283" t="s">
        <v>99</v>
      </c>
      <c r="C283" s="12">
        <v>0.4</v>
      </c>
      <c r="D283" t="s">
        <v>101</v>
      </c>
      <c r="E283" t="s">
        <v>100</v>
      </c>
      <c r="F283" s="12">
        <v>0.5</v>
      </c>
      <c r="G283" s="12" t="str">
        <f t="shared" si="69"/>
        <v>No</v>
      </c>
      <c r="H283" t="s">
        <v>116</v>
      </c>
      <c r="I283" s="7" t="s">
        <v>117</v>
      </c>
      <c r="J283" s="8">
        <v>43281</v>
      </c>
      <c r="K283">
        <f t="shared" ca="1" si="70"/>
        <v>8</v>
      </c>
      <c r="L283" t="str">
        <f t="shared" ca="1" si="71"/>
        <v>5-10 años</v>
      </c>
      <c r="M283" s="8">
        <v>43281</v>
      </c>
      <c r="N283">
        <f t="shared" ca="1" si="84"/>
        <v>8</v>
      </c>
      <c r="O283" t="str">
        <f t="shared" ca="1" si="72"/>
        <v>5-10 años</v>
      </c>
      <c r="P283" s="8">
        <v>23743</v>
      </c>
      <c r="Q283">
        <f t="shared" ca="1" si="73"/>
        <v>61</v>
      </c>
      <c r="R283" t="str">
        <f t="shared" ca="1" si="74"/>
        <v>55-64</v>
      </c>
      <c r="S283" t="s">
        <v>121</v>
      </c>
      <c r="T283">
        <v>1</v>
      </c>
      <c r="V283">
        <v>1</v>
      </c>
      <c r="X283">
        <v>1</v>
      </c>
      <c r="Z283">
        <v>1</v>
      </c>
      <c r="BR283">
        <f t="shared" si="68"/>
        <v>4</v>
      </c>
      <c r="BS283" t="str">
        <f t="shared" si="75"/>
        <v>Préstamo</v>
      </c>
      <c r="BT283" t="s">
        <v>104</v>
      </c>
      <c r="BU283" t="s">
        <v>105</v>
      </c>
      <c r="BV283" t="s">
        <v>106</v>
      </c>
      <c r="BW283" s="8" t="s">
        <v>101</v>
      </c>
      <c r="BX283" s="9">
        <f t="shared" ca="1" si="76"/>
        <v>3964084</v>
      </c>
      <c r="BY283" s="10" t="str">
        <f t="shared" ca="1" si="77"/>
        <v>750k-5 mil</v>
      </c>
      <c r="BZ283" s="7">
        <f t="shared" ca="1" si="78"/>
        <v>1425082</v>
      </c>
      <c r="CA283" s="7"/>
      <c r="CB283" s="7">
        <f t="shared" ca="1" si="79"/>
        <v>1425082</v>
      </c>
      <c r="CC283" s="7" t="s">
        <v>119</v>
      </c>
      <c r="CD283" s="7" t="s">
        <v>111</v>
      </c>
      <c r="CE283" s="7">
        <f t="shared" ca="1" si="80"/>
        <v>3</v>
      </c>
      <c r="CF283" s="7">
        <f t="shared" ca="1" si="81"/>
        <v>1321361.3333333333</v>
      </c>
      <c r="CG283" s="11">
        <f t="shared" ca="1" si="82"/>
        <v>2.7816532662681865</v>
      </c>
      <c r="CH283" s="7" t="str">
        <f t="shared" ca="1" si="83"/>
        <v>1-5x</v>
      </c>
      <c r="CI283" s="7" t="s">
        <v>112</v>
      </c>
    </row>
    <row r="284" spans="1:87" x14ac:dyDescent="0.75">
      <c r="A284" s="1">
        <v>11391</v>
      </c>
      <c r="B284" s="1" t="s">
        <v>99</v>
      </c>
      <c r="C284" s="13">
        <v>0.15</v>
      </c>
      <c r="D284" s="1" t="s">
        <v>100</v>
      </c>
      <c r="E284" s="1" t="s">
        <v>101</v>
      </c>
      <c r="F284" s="13"/>
      <c r="G284" s="13" t="str">
        <f t="shared" si="69"/>
        <v>No</v>
      </c>
      <c r="H284" s="1" t="s">
        <v>116</v>
      </c>
      <c r="I284" s="2" t="s">
        <v>124</v>
      </c>
      <c r="J284" s="3">
        <v>43101</v>
      </c>
      <c r="K284" s="1">
        <f t="shared" ca="1" si="70"/>
        <v>8</v>
      </c>
      <c r="L284" s="1" t="str">
        <f t="shared" ca="1" si="71"/>
        <v>5-10 años</v>
      </c>
      <c r="M284" s="3">
        <v>43101</v>
      </c>
      <c r="N284" s="1">
        <f t="shared" ca="1" si="84"/>
        <v>8</v>
      </c>
      <c r="O284" s="1" t="str">
        <f t="shared" ca="1" si="72"/>
        <v>5-10 años</v>
      </c>
      <c r="P284" s="3">
        <v>36526</v>
      </c>
      <c r="Q284" s="1">
        <f t="shared" ca="1" si="73"/>
        <v>26</v>
      </c>
      <c r="R284" s="1" t="str">
        <f t="shared" ca="1" si="74"/>
        <v>25-34</v>
      </c>
      <c r="S284" s="1" t="s">
        <v>103</v>
      </c>
      <c r="T284" s="1">
        <v>1</v>
      </c>
      <c r="U284" s="1">
        <v>1</v>
      </c>
      <c r="V284" s="1">
        <v>1</v>
      </c>
      <c r="W284" s="1">
        <v>1</v>
      </c>
      <c r="X284" s="1">
        <v>1</v>
      </c>
      <c r="Y284" s="1">
        <v>1</v>
      </c>
      <c r="Z284" s="1">
        <v>1</v>
      </c>
      <c r="AA284" s="1"/>
      <c r="AB284" s="1"/>
      <c r="AC284" s="1"/>
      <c r="AD284" s="1"/>
      <c r="AE284" s="1"/>
      <c r="AF284" s="1"/>
      <c r="AG284" s="1"/>
      <c r="AH284" s="1"/>
      <c r="AI284" s="1"/>
      <c r="AJ284" s="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f t="shared" si="68"/>
        <v>7</v>
      </c>
      <c r="BS284" s="1" t="str">
        <f t="shared" si="75"/>
        <v>Préstamo</v>
      </c>
      <c r="BT284" s="1" t="s">
        <v>104</v>
      </c>
      <c r="BU284" s="1" t="s">
        <v>122</v>
      </c>
      <c r="BV284" s="1" t="s">
        <v>123</v>
      </c>
      <c r="BW284" s="3" t="s">
        <v>101</v>
      </c>
      <c r="BX284" s="4">
        <f t="shared" ca="1" si="76"/>
        <v>1660614</v>
      </c>
      <c r="BY284" s="5" t="str">
        <f t="shared" ca="1" si="77"/>
        <v>750k-5 mil</v>
      </c>
      <c r="BZ284" s="2">
        <f t="shared" ca="1" si="78"/>
        <v>259788</v>
      </c>
      <c r="CA284" s="2"/>
      <c r="CB284" s="2">
        <f t="shared" ca="1" si="79"/>
        <v>259788</v>
      </c>
      <c r="CC284" s="2" t="s">
        <v>110</v>
      </c>
      <c r="CD284" s="2" t="s">
        <v>125</v>
      </c>
      <c r="CE284" s="2">
        <f t="shared" ca="1" si="80"/>
        <v>3</v>
      </c>
      <c r="CF284" s="2">
        <f t="shared" ca="1" si="81"/>
        <v>553538</v>
      </c>
      <c r="CG284" s="6">
        <f t="shared" ca="1" si="82"/>
        <v>6.3921890156589223</v>
      </c>
      <c r="CH284" s="2" t="str">
        <f t="shared" ca="1" si="83"/>
        <v>5-10x</v>
      </c>
      <c r="CI284" s="2" t="s">
        <v>112</v>
      </c>
    </row>
    <row r="285" spans="1:87" x14ac:dyDescent="0.75">
      <c r="A285">
        <v>11392</v>
      </c>
      <c r="B285" t="s">
        <v>99</v>
      </c>
      <c r="C285" s="12">
        <v>0.2</v>
      </c>
      <c r="D285" t="s">
        <v>101</v>
      </c>
      <c r="E285" t="s">
        <v>101</v>
      </c>
      <c r="G285" s="12" t="str">
        <f t="shared" si="69"/>
        <v>No</v>
      </c>
      <c r="H285" t="s">
        <v>102</v>
      </c>
      <c r="I285" s="7" t="s">
        <v>124</v>
      </c>
      <c r="J285" s="8">
        <v>42916</v>
      </c>
      <c r="K285">
        <f t="shared" ca="1" si="70"/>
        <v>9</v>
      </c>
      <c r="L285" t="str">
        <f t="shared" ca="1" si="71"/>
        <v>5-10 años</v>
      </c>
      <c r="M285" s="8">
        <v>42916</v>
      </c>
      <c r="N285">
        <f t="shared" ca="1" si="84"/>
        <v>9</v>
      </c>
      <c r="O285" t="str">
        <f t="shared" ca="1" si="72"/>
        <v>5-10 años</v>
      </c>
      <c r="P285" s="8">
        <v>34700</v>
      </c>
      <c r="Q285">
        <f t="shared" ca="1" si="73"/>
        <v>31</v>
      </c>
      <c r="R285" t="str">
        <f t="shared" ca="1" si="74"/>
        <v>25-34</v>
      </c>
      <c r="S285" t="s">
        <v>133</v>
      </c>
      <c r="V285">
        <v>1</v>
      </c>
      <c r="X285">
        <v>1</v>
      </c>
      <c r="Z285">
        <v>1</v>
      </c>
      <c r="BR285">
        <f t="shared" si="68"/>
        <v>3</v>
      </c>
      <c r="BS285" t="str">
        <f t="shared" si="75"/>
        <v>Sin préstamo</v>
      </c>
      <c r="BT285" t="s">
        <v>104</v>
      </c>
      <c r="BU285" t="s">
        <v>122</v>
      </c>
      <c r="BV285" t="s">
        <v>123</v>
      </c>
      <c r="BW285" s="8" t="s">
        <v>101</v>
      </c>
      <c r="BX285" s="9" t="str">
        <f t="shared" ca="1" si="76"/>
        <v/>
      </c>
      <c r="BY285" s="10" t="str">
        <f t="shared" ca="1" si="77"/>
        <v/>
      </c>
      <c r="BZ285" s="7">
        <f t="shared" ca="1" si="78"/>
        <v>1921235</v>
      </c>
      <c r="CA285" s="7"/>
      <c r="CB285" s="7">
        <f t="shared" ca="1" si="79"/>
        <v>1921235</v>
      </c>
      <c r="CC285" s="7"/>
      <c r="CD285" s="7"/>
      <c r="CE285" s="7" t="str">
        <f t="shared" ca="1" si="80"/>
        <v/>
      </c>
      <c r="CF285" s="7" t="str">
        <f t="shared" ca="1" si="81"/>
        <v/>
      </c>
      <c r="CG285" s="11" t="str">
        <f t="shared" ca="1" si="82"/>
        <v/>
      </c>
      <c r="CH285" s="7" t="str">
        <f t="shared" ca="1" si="83"/>
        <v/>
      </c>
      <c r="CI285" s="7" t="s">
        <v>102</v>
      </c>
    </row>
    <row r="286" spans="1:87" x14ac:dyDescent="0.75">
      <c r="A286" s="1">
        <v>11393</v>
      </c>
      <c r="B286" s="1" t="s">
        <v>99</v>
      </c>
      <c r="C286" s="13">
        <v>0.3</v>
      </c>
      <c r="D286" s="1" t="s">
        <v>100</v>
      </c>
      <c r="E286" s="1" t="s">
        <v>100</v>
      </c>
      <c r="F286" s="13">
        <v>0.15</v>
      </c>
      <c r="G286" s="13" t="str">
        <f t="shared" si="69"/>
        <v>No</v>
      </c>
      <c r="H286" s="1" t="s">
        <v>102</v>
      </c>
      <c r="I286" s="2" t="s">
        <v>108</v>
      </c>
      <c r="J286" s="3">
        <v>42736</v>
      </c>
      <c r="K286" s="1">
        <f t="shared" ca="1" si="70"/>
        <v>9</v>
      </c>
      <c r="L286" s="1" t="str">
        <f t="shared" ca="1" si="71"/>
        <v>5-10 años</v>
      </c>
      <c r="M286" s="3">
        <v>42736</v>
      </c>
      <c r="N286" s="1">
        <f t="shared" ca="1" si="84"/>
        <v>9</v>
      </c>
      <c r="O286" s="1" t="str">
        <f t="shared" ca="1" si="72"/>
        <v>5-10 años</v>
      </c>
      <c r="P286" s="3">
        <v>32874</v>
      </c>
      <c r="Q286" s="1">
        <f t="shared" ca="1" si="73"/>
        <v>36</v>
      </c>
      <c r="R286" s="1" t="str">
        <f t="shared" ca="1" si="74"/>
        <v>35-44</v>
      </c>
      <c r="S286" s="1" t="s">
        <v>103</v>
      </c>
      <c r="T286" s="1">
        <v>1</v>
      </c>
      <c r="U286" s="1">
        <v>1</v>
      </c>
      <c r="V286" s="1">
        <v>1</v>
      </c>
      <c r="W286" s="1">
        <v>1</v>
      </c>
      <c r="X286" s="1">
        <v>1</v>
      </c>
      <c r="Y286" s="1"/>
      <c r="Z286" s="1"/>
      <c r="AA286" s="1"/>
      <c r="AB286" s="1"/>
      <c r="AC286" s="1"/>
      <c r="AD286" s="1"/>
      <c r="AE286" s="1"/>
      <c r="AF286" s="1"/>
      <c r="AG286" s="1"/>
      <c r="AH286" s="1"/>
      <c r="AI286" s="1"/>
      <c r="AJ286" s="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f t="shared" si="68"/>
        <v>5</v>
      </c>
      <c r="BS286" s="1" t="str">
        <f t="shared" si="75"/>
        <v>Préstamo</v>
      </c>
      <c r="BT286" s="1" t="s">
        <v>104</v>
      </c>
      <c r="BU286" s="1" t="s">
        <v>122</v>
      </c>
      <c r="BV286" s="1" t="s">
        <v>123</v>
      </c>
      <c r="BW286" s="3" t="s">
        <v>101</v>
      </c>
      <c r="BX286" s="4">
        <f t="shared" ca="1" si="76"/>
        <v>612940</v>
      </c>
      <c r="BY286" s="5" t="str">
        <f t="shared" ca="1" si="77"/>
        <v>250k-750k</v>
      </c>
      <c r="BZ286" s="2">
        <f t="shared" ca="1" si="78"/>
        <v>700399</v>
      </c>
      <c r="CA286" s="2"/>
      <c r="CB286" s="2">
        <f t="shared" ca="1" si="79"/>
        <v>700399</v>
      </c>
      <c r="CC286" s="2" t="s">
        <v>119</v>
      </c>
      <c r="CD286" s="2" t="s">
        <v>125</v>
      </c>
      <c r="CE286" s="2">
        <f t="shared" ca="1" si="80"/>
        <v>4</v>
      </c>
      <c r="CF286" s="2">
        <f t="shared" ca="1" si="81"/>
        <v>153235</v>
      </c>
      <c r="CG286" s="6">
        <f t="shared" ca="1" si="82"/>
        <v>0.87512974747251204</v>
      </c>
      <c r="CH286" s="2" t="str">
        <f t="shared" ca="1" si="83"/>
        <v>1x</v>
      </c>
      <c r="CI286" s="2" t="s">
        <v>112</v>
      </c>
    </row>
    <row r="287" spans="1:87" x14ac:dyDescent="0.75">
      <c r="A287">
        <v>11394</v>
      </c>
      <c r="B287" t="s">
        <v>99</v>
      </c>
      <c r="C287" s="12">
        <v>0.4</v>
      </c>
      <c r="D287" t="s">
        <v>101</v>
      </c>
      <c r="E287" t="s">
        <v>100</v>
      </c>
      <c r="F287" s="12">
        <v>0.3</v>
      </c>
      <c r="G287" s="12" t="str">
        <f t="shared" si="69"/>
        <v>No</v>
      </c>
      <c r="H287" t="s">
        <v>102</v>
      </c>
      <c r="I287" s="7" t="s">
        <v>102</v>
      </c>
      <c r="J287" s="8">
        <v>42551</v>
      </c>
      <c r="K287">
        <f t="shared" ca="1" si="70"/>
        <v>10</v>
      </c>
      <c r="L287" t="str">
        <f t="shared" ca="1" si="71"/>
        <v>10-20 años</v>
      </c>
      <c r="M287" s="8">
        <v>42551</v>
      </c>
      <c r="N287">
        <f t="shared" ca="1" si="84"/>
        <v>10</v>
      </c>
      <c r="O287" t="str">
        <f t="shared" ca="1" si="72"/>
        <v>10-20 años</v>
      </c>
      <c r="P287" s="8">
        <v>31048</v>
      </c>
      <c r="Q287">
        <f t="shared" ca="1" si="73"/>
        <v>41</v>
      </c>
      <c r="R287" t="str">
        <f t="shared" ca="1" si="74"/>
        <v>35-44</v>
      </c>
      <c r="S287" t="s">
        <v>103</v>
      </c>
      <c r="V287">
        <v>1</v>
      </c>
      <c r="X287">
        <v>1</v>
      </c>
      <c r="Z287">
        <v>1</v>
      </c>
      <c r="BR287">
        <f t="shared" si="68"/>
        <v>3</v>
      </c>
      <c r="BS287" t="str">
        <f t="shared" si="75"/>
        <v>Sin préstamo</v>
      </c>
      <c r="BT287" t="s">
        <v>104</v>
      </c>
      <c r="BU287" t="s">
        <v>105</v>
      </c>
      <c r="BV287" t="s">
        <v>106</v>
      </c>
      <c r="BW287" s="8" t="s">
        <v>101</v>
      </c>
      <c r="BX287" s="9" t="str">
        <f t="shared" ca="1" si="76"/>
        <v/>
      </c>
      <c r="BY287" s="10" t="str">
        <f t="shared" ca="1" si="77"/>
        <v/>
      </c>
      <c r="BZ287" s="7">
        <f t="shared" ca="1" si="78"/>
        <v>411009</v>
      </c>
      <c r="CA287" s="7"/>
      <c r="CB287" s="7">
        <f t="shared" ca="1" si="79"/>
        <v>411009</v>
      </c>
      <c r="CC287" s="7"/>
      <c r="CD287" s="7"/>
      <c r="CE287" s="7" t="str">
        <f t="shared" ca="1" si="80"/>
        <v/>
      </c>
      <c r="CF287" s="7" t="str">
        <f t="shared" ca="1" si="81"/>
        <v/>
      </c>
      <c r="CG287" s="11" t="str">
        <f t="shared" ca="1" si="82"/>
        <v/>
      </c>
      <c r="CH287" s="7" t="str">
        <f t="shared" ca="1" si="83"/>
        <v/>
      </c>
      <c r="CI287" s="7" t="s">
        <v>102</v>
      </c>
    </row>
    <row r="288" spans="1:87" x14ac:dyDescent="0.75">
      <c r="A288" s="1">
        <v>11395</v>
      </c>
      <c r="B288" s="1" t="s">
        <v>99</v>
      </c>
      <c r="C288" s="13">
        <v>0.5</v>
      </c>
      <c r="D288" s="1" t="s">
        <v>100</v>
      </c>
      <c r="E288" s="1" t="s">
        <v>101</v>
      </c>
      <c r="F288" s="13"/>
      <c r="G288" s="13" t="str">
        <f t="shared" si="69"/>
        <v>Si</v>
      </c>
      <c r="H288" s="1" t="s">
        <v>102</v>
      </c>
      <c r="I288" s="2" t="s">
        <v>102</v>
      </c>
      <c r="J288" s="3">
        <v>42370</v>
      </c>
      <c r="K288" s="1">
        <f t="shared" ca="1" si="70"/>
        <v>10</v>
      </c>
      <c r="L288" s="1" t="str">
        <f t="shared" ca="1" si="71"/>
        <v>10-20 años</v>
      </c>
      <c r="M288" s="3">
        <v>42370</v>
      </c>
      <c r="N288" s="1">
        <f t="shared" ca="1" si="84"/>
        <v>10</v>
      </c>
      <c r="O288" s="1" t="str">
        <f t="shared" ca="1" si="72"/>
        <v>10-20 años</v>
      </c>
      <c r="P288" s="3">
        <v>29221</v>
      </c>
      <c r="Q288" s="1">
        <f t="shared" ca="1" si="73"/>
        <v>46</v>
      </c>
      <c r="R288" s="1" t="str">
        <f t="shared" ca="1" si="74"/>
        <v>45-54</v>
      </c>
      <c r="S288" s="1" t="s">
        <v>118</v>
      </c>
      <c r="T288" s="1"/>
      <c r="U288" s="1">
        <v>1</v>
      </c>
      <c r="V288" s="1"/>
      <c r="W288" s="1">
        <v>1</v>
      </c>
      <c r="X288" s="1"/>
      <c r="Y288" s="1">
        <v>1</v>
      </c>
      <c r="Z288" s="1"/>
      <c r="AA288" s="1"/>
      <c r="AB288" s="1"/>
      <c r="AC288" s="1"/>
      <c r="AD288" s="1"/>
      <c r="AE288" s="1"/>
      <c r="AF288" s="1"/>
      <c r="AG288" s="1"/>
      <c r="AH288" s="1"/>
      <c r="AI288" s="1"/>
      <c r="AJ288" s="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f t="shared" si="68"/>
        <v>3</v>
      </c>
      <c r="BS288" s="1" t="str">
        <f t="shared" si="75"/>
        <v>Sin préstamo</v>
      </c>
      <c r="BT288" s="1" t="s">
        <v>104</v>
      </c>
      <c r="BU288" s="1" t="s">
        <v>105</v>
      </c>
      <c r="BV288" s="1" t="s">
        <v>106</v>
      </c>
      <c r="BW288" s="3" t="s">
        <v>101</v>
      </c>
      <c r="BX288" s="4" t="str">
        <f t="shared" ca="1" si="76"/>
        <v/>
      </c>
      <c r="BY288" s="5" t="str">
        <f t="shared" ca="1" si="77"/>
        <v/>
      </c>
      <c r="BZ288" s="2">
        <f t="shared" ca="1" si="78"/>
        <v>863652</v>
      </c>
      <c r="CA288" s="2"/>
      <c r="CB288" s="2">
        <f t="shared" ca="1" si="79"/>
        <v>863652</v>
      </c>
      <c r="CC288" s="2"/>
      <c r="CD288" s="2"/>
      <c r="CE288" s="2" t="str">
        <f t="shared" ca="1" si="80"/>
        <v/>
      </c>
      <c r="CF288" s="2" t="str">
        <f t="shared" ca="1" si="81"/>
        <v/>
      </c>
      <c r="CG288" s="6" t="str">
        <f t="shared" ca="1" si="82"/>
        <v/>
      </c>
      <c r="CH288" s="2" t="str">
        <f t="shared" ca="1" si="83"/>
        <v/>
      </c>
      <c r="CI288" s="2" t="s">
        <v>102</v>
      </c>
    </row>
    <row r="289" spans="1:87" x14ac:dyDescent="0.75">
      <c r="A289">
        <v>11396</v>
      </c>
      <c r="B289" t="s">
        <v>99</v>
      </c>
      <c r="C289" s="12">
        <v>0.6</v>
      </c>
      <c r="D289" t="s">
        <v>101</v>
      </c>
      <c r="E289" t="s">
        <v>101</v>
      </c>
      <c r="G289" s="12" t="str">
        <f t="shared" si="69"/>
        <v>Si</v>
      </c>
      <c r="H289" t="s">
        <v>116</v>
      </c>
      <c r="I289" s="7" t="s">
        <v>117</v>
      </c>
      <c r="J289" s="8">
        <v>42185</v>
      </c>
      <c r="K289">
        <f t="shared" ca="1" si="70"/>
        <v>11</v>
      </c>
      <c r="L289" t="str">
        <f t="shared" ca="1" si="71"/>
        <v>10-20 años</v>
      </c>
      <c r="M289" s="8">
        <v>42185</v>
      </c>
      <c r="N289">
        <f t="shared" ca="1" si="84"/>
        <v>11</v>
      </c>
      <c r="O289" t="str">
        <f t="shared" ca="1" si="72"/>
        <v>10-20 años</v>
      </c>
      <c r="P289" s="8">
        <v>27395</v>
      </c>
      <c r="Q289">
        <f t="shared" ca="1" si="73"/>
        <v>51</v>
      </c>
      <c r="R289" t="str">
        <f t="shared" ca="1" si="74"/>
        <v>45-54</v>
      </c>
      <c r="S289" t="s">
        <v>147</v>
      </c>
      <c r="T289">
        <v>1</v>
      </c>
      <c r="V289">
        <v>1</v>
      </c>
      <c r="X289">
        <v>1</v>
      </c>
      <c r="Z289">
        <v>1</v>
      </c>
      <c r="BR289">
        <f t="shared" si="68"/>
        <v>4</v>
      </c>
      <c r="BS289" t="str">
        <f t="shared" si="75"/>
        <v>Préstamo</v>
      </c>
      <c r="BT289" t="s">
        <v>104</v>
      </c>
      <c r="BU289" t="s">
        <v>105</v>
      </c>
      <c r="BV289" t="s">
        <v>106</v>
      </c>
      <c r="BW289" s="8" t="s">
        <v>101</v>
      </c>
      <c r="BX289" s="9">
        <f t="shared" ca="1" si="76"/>
        <v>412056</v>
      </c>
      <c r="BY289" s="10" t="str">
        <f t="shared" ca="1" si="77"/>
        <v>250k-750k</v>
      </c>
      <c r="BZ289" s="7">
        <f t="shared" ca="1" si="78"/>
        <v>1387399</v>
      </c>
      <c r="CA289" s="7"/>
      <c r="CB289" s="7">
        <f t="shared" ca="1" si="79"/>
        <v>1387399</v>
      </c>
      <c r="CC289" s="7" t="s">
        <v>110</v>
      </c>
      <c r="CD289" s="7" t="s">
        <v>111</v>
      </c>
      <c r="CE289" s="7">
        <f t="shared" ca="1" si="80"/>
        <v>3</v>
      </c>
      <c r="CF289" s="7">
        <f t="shared" ca="1" si="81"/>
        <v>137352</v>
      </c>
      <c r="CG289" s="11">
        <f t="shared" ca="1" si="82"/>
        <v>0.29699891667789874</v>
      </c>
      <c r="CH289" s="7" t="str">
        <f t="shared" ca="1" si="83"/>
        <v>1x</v>
      </c>
      <c r="CI289" s="7" t="s">
        <v>112</v>
      </c>
    </row>
    <row r="290" spans="1:87" x14ac:dyDescent="0.75">
      <c r="A290" s="1">
        <v>11397</v>
      </c>
      <c r="B290" s="1" t="s">
        <v>99</v>
      </c>
      <c r="C290" s="13">
        <v>0.7</v>
      </c>
      <c r="D290" s="1" t="s">
        <v>100</v>
      </c>
      <c r="E290" s="1" t="s">
        <v>100</v>
      </c>
      <c r="F290" s="13">
        <v>0.4</v>
      </c>
      <c r="G290" s="13" t="str">
        <f t="shared" si="69"/>
        <v>Si</v>
      </c>
      <c r="H290" s="1" t="s">
        <v>102</v>
      </c>
      <c r="I290" s="2" t="s">
        <v>102</v>
      </c>
      <c r="J290" s="3">
        <v>42005</v>
      </c>
      <c r="K290" s="1">
        <f t="shared" ca="1" si="70"/>
        <v>11</v>
      </c>
      <c r="L290" s="1" t="str">
        <f t="shared" ca="1" si="71"/>
        <v>10-20 años</v>
      </c>
      <c r="M290" s="3">
        <v>42005</v>
      </c>
      <c r="N290" s="1">
        <f t="shared" ca="1" si="84"/>
        <v>11</v>
      </c>
      <c r="O290" s="1" t="str">
        <f t="shared" ca="1" si="72"/>
        <v>10-20 años</v>
      </c>
      <c r="P290" s="3">
        <v>25569</v>
      </c>
      <c r="Q290" s="1">
        <f t="shared" ca="1" si="73"/>
        <v>56</v>
      </c>
      <c r="R290" s="1" t="str">
        <f t="shared" ca="1" si="74"/>
        <v>55-64</v>
      </c>
      <c r="S290" s="1" t="s">
        <v>103</v>
      </c>
      <c r="T290" s="1"/>
      <c r="U290" s="1">
        <v>1</v>
      </c>
      <c r="V290" s="1">
        <v>1</v>
      </c>
      <c r="W290" s="1">
        <v>1</v>
      </c>
      <c r="X290" s="1">
        <v>1</v>
      </c>
      <c r="Y290" s="1">
        <v>1</v>
      </c>
      <c r="Z290" s="1">
        <v>1</v>
      </c>
      <c r="AA290" s="1"/>
      <c r="AB290" s="1"/>
      <c r="AC290" s="1"/>
      <c r="AD290" s="1"/>
      <c r="AE290" s="1"/>
      <c r="AF290" s="1"/>
      <c r="AG290" s="1"/>
      <c r="AH290" s="1"/>
      <c r="AI290" s="1"/>
      <c r="AJ290" s="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f t="shared" si="68"/>
        <v>6</v>
      </c>
      <c r="BS290" s="1" t="str">
        <f t="shared" si="75"/>
        <v>Sin préstamo</v>
      </c>
      <c r="BT290" s="1" t="s">
        <v>104</v>
      </c>
      <c r="BU290" s="1" t="s">
        <v>105</v>
      </c>
      <c r="BV290" s="1" t="s">
        <v>134</v>
      </c>
      <c r="BW290" s="3" t="s">
        <v>101</v>
      </c>
      <c r="BX290" s="4" t="str">
        <f t="shared" ca="1" si="76"/>
        <v/>
      </c>
      <c r="BY290" s="5" t="str">
        <f t="shared" ca="1" si="77"/>
        <v/>
      </c>
      <c r="BZ290" s="2">
        <f t="shared" ca="1" si="78"/>
        <v>1872978</v>
      </c>
      <c r="CA290" s="2"/>
      <c r="CB290" s="2">
        <f t="shared" ca="1" si="79"/>
        <v>1872978</v>
      </c>
      <c r="CC290" s="2"/>
      <c r="CD290" s="2"/>
      <c r="CE290" s="2" t="str">
        <f t="shared" ca="1" si="80"/>
        <v/>
      </c>
      <c r="CF290" s="2" t="str">
        <f t="shared" ca="1" si="81"/>
        <v/>
      </c>
      <c r="CG290" s="6" t="str">
        <f t="shared" ca="1" si="82"/>
        <v/>
      </c>
      <c r="CH290" s="2" t="str">
        <f t="shared" ca="1" si="83"/>
        <v/>
      </c>
      <c r="CI290" s="2" t="s">
        <v>102</v>
      </c>
    </row>
    <row r="291" spans="1:87" x14ac:dyDescent="0.75">
      <c r="A291">
        <v>11398</v>
      </c>
      <c r="B291" t="s">
        <v>99</v>
      </c>
      <c r="C291" s="12">
        <v>0.8</v>
      </c>
      <c r="D291" t="s">
        <v>101</v>
      </c>
      <c r="E291" t="s">
        <v>100</v>
      </c>
      <c r="F291" s="12">
        <v>0.75</v>
      </c>
      <c r="G291" s="12" t="str">
        <f t="shared" si="69"/>
        <v>Si</v>
      </c>
      <c r="H291" t="s">
        <v>102</v>
      </c>
      <c r="I291" s="7" t="s">
        <v>117</v>
      </c>
      <c r="J291" s="8">
        <v>41640</v>
      </c>
      <c r="K291">
        <f t="shared" ca="1" si="70"/>
        <v>12</v>
      </c>
      <c r="L291" t="str">
        <f t="shared" ca="1" si="71"/>
        <v>10-20 años</v>
      </c>
      <c r="M291" s="8">
        <v>41640</v>
      </c>
      <c r="N291">
        <f t="shared" ca="1" si="84"/>
        <v>12</v>
      </c>
      <c r="O291" t="str">
        <f t="shared" ca="1" si="72"/>
        <v>10-20 años</v>
      </c>
      <c r="P291" s="8">
        <v>23743</v>
      </c>
      <c r="Q291">
        <f t="shared" ca="1" si="73"/>
        <v>61</v>
      </c>
      <c r="R291" t="str">
        <f t="shared" ca="1" si="74"/>
        <v>55-64</v>
      </c>
      <c r="S291" t="s">
        <v>118</v>
      </c>
      <c r="V291">
        <v>1</v>
      </c>
      <c r="X291">
        <v>1</v>
      </c>
      <c r="Z291">
        <v>1</v>
      </c>
      <c r="BR291">
        <f t="shared" si="68"/>
        <v>3</v>
      </c>
      <c r="BS291" t="str">
        <f t="shared" si="75"/>
        <v>Sin préstamo</v>
      </c>
      <c r="BT291" t="s">
        <v>104</v>
      </c>
      <c r="BU291" t="s">
        <v>122</v>
      </c>
      <c r="BV291" t="s">
        <v>123</v>
      </c>
      <c r="BW291" s="8" t="s">
        <v>101</v>
      </c>
      <c r="BX291" s="9" t="str">
        <f t="shared" ca="1" si="76"/>
        <v/>
      </c>
      <c r="BY291" s="10" t="str">
        <f t="shared" ca="1" si="77"/>
        <v/>
      </c>
      <c r="BZ291" s="7">
        <f t="shared" ca="1" si="78"/>
        <v>821462</v>
      </c>
      <c r="CA291" s="7"/>
      <c r="CB291" s="7">
        <f t="shared" ca="1" si="79"/>
        <v>821462</v>
      </c>
      <c r="CC291" s="7"/>
      <c r="CD291" s="7"/>
      <c r="CE291" s="7" t="str">
        <f t="shared" ca="1" si="80"/>
        <v/>
      </c>
      <c r="CF291" s="7" t="str">
        <f t="shared" ca="1" si="81"/>
        <v/>
      </c>
      <c r="CG291" s="11" t="str">
        <f t="shared" ca="1" si="82"/>
        <v/>
      </c>
      <c r="CH291" s="7" t="str">
        <f t="shared" ca="1" si="83"/>
        <v/>
      </c>
      <c r="CI291" s="7" t="s">
        <v>102</v>
      </c>
    </row>
    <row r="292" spans="1:87" x14ac:dyDescent="0.75">
      <c r="A292" s="1">
        <v>11399</v>
      </c>
      <c r="B292" s="1" t="s">
        <v>99</v>
      </c>
      <c r="C292" s="13">
        <v>0.75</v>
      </c>
      <c r="D292" s="1" t="s">
        <v>100</v>
      </c>
      <c r="E292" s="1" t="s">
        <v>101</v>
      </c>
      <c r="F292" s="13"/>
      <c r="G292" s="13" t="str">
        <f t="shared" si="69"/>
        <v>Si</v>
      </c>
      <c r="H292" s="1" t="s">
        <v>116</v>
      </c>
      <c r="I292" s="2" t="s">
        <v>117</v>
      </c>
      <c r="J292" s="3">
        <v>41275</v>
      </c>
      <c r="K292" s="1">
        <f t="shared" ca="1" si="70"/>
        <v>13</v>
      </c>
      <c r="L292" s="1" t="str">
        <f t="shared" ca="1" si="71"/>
        <v>10-20 años</v>
      </c>
      <c r="M292" s="3">
        <v>41275</v>
      </c>
      <c r="N292" s="1">
        <f t="shared" ca="1" si="84"/>
        <v>13</v>
      </c>
      <c r="O292" s="1" t="str">
        <f t="shared" ca="1" si="72"/>
        <v>10-20 años</v>
      </c>
      <c r="P292" s="3">
        <v>36526</v>
      </c>
      <c r="Q292" s="1">
        <f t="shared" ca="1" si="73"/>
        <v>26</v>
      </c>
      <c r="R292" s="1" t="str">
        <f t="shared" ca="1" si="74"/>
        <v>25-34</v>
      </c>
      <c r="S292" s="1" t="s">
        <v>138</v>
      </c>
      <c r="T292" s="1">
        <v>1</v>
      </c>
      <c r="U292" s="1">
        <v>1</v>
      </c>
      <c r="V292" s="1">
        <v>1</v>
      </c>
      <c r="W292" s="1">
        <v>1</v>
      </c>
      <c r="X292" s="1">
        <v>1</v>
      </c>
      <c r="Y292" s="1"/>
      <c r="Z292" s="1"/>
      <c r="AA292" s="1"/>
      <c r="AB292" s="1"/>
      <c r="AC292" s="1"/>
      <c r="AD292" s="1"/>
      <c r="AE292" s="1"/>
      <c r="AF292" s="1"/>
      <c r="AG292" s="1"/>
      <c r="AH292" s="1"/>
      <c r="AI292" s="1"/>
      <c r="AJ292" s="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f t="shared" si="68"/>
        <v>5</v>
      </c>
      <c r="BS292" s="1" t="str">
        <f t="shared" si="75"/>
        <v>Préstamo</v>
      </c>
      <c r="BT292" s="1" t="s">
        <v>104</v>
      </c>
      <c r="BU292" s="1" t="s">
        <v>105</v>
      </c>
      <c r="BV292" s="1" t="s">
        <v>106</v>
      </c>
      <c r="BW292" s="3" t="s">
        <v>101</v>
      </c>
      <c r="BX292" s="4">
        <f t="shared" ca="1" si="76"/>
        <v>4181886</v>
      </c>
      <c r="BY292" s="5" t="str">
        <f t="shared" ca="1" si="77"/>
        <v>750k-5 mil</v>
      </c>
      <c r="BZ292" s="2">
        <f t="shared" ca="1" si="78"/>
        <v>728324</v>
      </c>
      <c r="CA292" s="2"/>
      <c r="CB292" s="2">
        <f t="shared" ca="1" si="79"/>
        <v>728324</v>
      </c>
      <c r="CC292" s="2" t="s">
        <v>110</v>
      </c>
      <c r="CD292" s="2" t="s">
        <v>125</v>
      </c>
      <c r="CE292" s="2">
        <f t="shared" ca="1" si="80"/>
        <v>6</v>
      </c>
      <c r="CF292" s="2">
        <f t="shared" ca="1" si="81"/>
        <v>696981</v>
      </c>
      <c r="CG292" s="6">
        <f t="shared" ca="1" si="82"/>
        <v>5.7417934875137986</v>
      </c>
      <c r="CH292" s="2" t="str">
        <f t="shared" ca="1" si="83"/>
        <v>5-10x</v>
      </c>
      <c r="CI292" s="2" t="s">
        <v>112</v>
      </c>
    </row>
    <row r="293" spans="1:87" x14ac:dyDescent="0.75">
      <c r="A293">
        <v>11400</v>
      </c>
      <c r="B293" t="s">
        <v>115</v>
      </c>
      <c r="C293" s="12">
        <v>1</v>
      </c>
      <c r="D293" t="s">
        <v>101</v>
      </c>
      <c r="E293" t="s">
        <v>101</v>
      </c>
      <c r="G293" s="12" t="str">
        <f t="shared" si="69"/>
        <v>Si</v>
      </c>
      <c r="H293" t="s">
        <v>102</v>
      </c>
      <c r="I293" s="7" t="s">
        <v>117</v>
      </c>
      <c r="J293" s="8">
        <v>40909</v>
      </c>
      <c r="K293">
        <f t="shared" ca="1" si="70"/>
        <v>14</v>
      </c>
      <c r="L293" t="str">
        <f t="shared" ca="1" si="71"/>
        <v>10-20 años</v>
      </c>
      <c r="M293" s="8">
        <v>40909</v>
      </c>
      <c r="N293">
        <f t="shared" ca="1" si="84"/>
        <v>14</v>
      </c>
      <c r="O293" t="str">
        <f t="shared" ca="1" si="72"/>
        <v>10-20 años</v>
      </c>
      <c r="P293" s="8">
        <v>34700</v>
      </c>
      <c r="Q293">
        <f t="shared" ca="1" si="73"/>
        <v>31</v>
      </c>
      <c r="R293" t="str">
        <f t="shared" ca="1" si="74"/>
        <v>25-34</v>
      </c>
      <c r="S293" t="s">
        <v>103</v>
      </c>
      <c r="V293">
        <v>1</v>
      </c>
      <c r="X293">
        <v>1</v>
      </c>
      <c r="Z293">
        <v>1</v>
      </c>
      <c r="BR293">
        <f t="shared" si="68"/>
        <v>3</v>
      </c>
      <c r="BS293" t="str">
        <f t="shared" si="75"/>
        <v>Sin préstamo</v>
      </c>
      <c r="BT293" t="s">
        <v>104</v>
      </c>
      <c r="BU293" t="s">
        <v>122</v>
      </c>
      <c r="BV293" t="s">
        <v>123</v>
      </c>
      <c r="BW293" s="8" t="s">
        <v>101</v>
      </c>
      <c r="BX293" s="9" t="str">
        <f t="shared" ca="1" si="76"/>
        <v/>
      </c>
      <c r="BY293" s="10" t="str">
        <f t="shared" ca="1" si="77"/>
        <v/>
      </c>
      <c r="BZ293" s="7">
        <f t="shared" ca="1" si="78"/>
        <v>309557</v>
      </c>
      <c r="CA293" s="7"/>
      <c r="CB293" s="7">
        <f t="shared" ca="1" si="79"/>
        <v>309557</v>
      </c>
      <c r="CC293" s="7"/>
      <c r="CD293" s="7"/>
      <c r="CE293" s="7" t="str">
        <f t="shared" ca="1" si="80"/>
        <v/>
      </c>
      <c r="CF293" s="7" t="str">
        <f t="shared" ca="1" si="81"/>
        <v/>
      </c>
      <c r="CG293" s="11" t="str">
        <f t="shared" ca="1" si="82"/>
        <v/>
      </c>
      <c r="CH293" s="7" t="str">
        <f t="shared" ca="1" si="83"/>
        <v/>
      </c>
      <c r="CI293" s="7" t="s">
        <v>102</v>
      </c>
    </row>
    <row r="294" spans="1:87" x14ac:dyDescent="0.75">
      <c r="A294" s="1">
        <v>11401</v>
      </c>
      <c r="B294" s="1" t="s">
        <v>142</v>
      </c>
      <c r="C294" s="13">
        <v>0</v>
      </c>
      <c r="D294" s="1" t="s">
        <v>100</v>
      </c>
      <c r="E294" s="1" t="s">
        <v>100</v>
      </c>
      <c r="F294" s="13">
        <v>0.15</v>
      </c>
      <c r="G294" s="13" t="str">
        <f t="shared" si="69"/>
        <v>No</v>
      </c>
      <c r="H294" s="1" t="s">
        <v>116</v>
      </c>
      <c r="I294" s="2" t="s">
        <v>117</v>
      </c>
      <c r="J294" s="3">
        <v>40544</v>
      </c>
      <c r="K294" s="1">
        <f t="shared" ca="1" si="70"/>
        <v>15</v>
      </c>
      <c r="L294" s="1" t="str">
        <f t="shared" ca="1" si="71"/>
        <v>10-20 años</v>
      </c>
      <c r="M294" s="3">
        <v>40544</v>
      </c>
      <c r="N294" s="1">
        <f t="shared" ca="1" si="84"/>
        <v>15</v>
      </c>
      <c r="O294" s="1" t="str">
        <f t="shared" ca="1" si="72"/>
        <v>10-20 años</v>
      </c>
      <c r="P294" s="3">
        <v>32874</v>
      </c>
      <c r="Q294" s="1">
        <f t="shared" ca="1" si="73"/>
        <v>36</v>
      </c>
      <c r="R294" s="1" t="str">
        <f t="shared" ca="1" si="74"/>
        <v>35-44</v>
      </c>
      <c r="S294" s="1" t="s">
        <v>147</v>
      </c>
      <c r="T294" s="1">
        <v>1</v>
      </c>
      <c r="U294" s="1">
        <v>1</v>
      </c>
      <c r="V294" s="1"/>
      <c r="W294" s="1">
        <v>1</v>
      </c>
      <c r="X294" s="1"/>
      <c r="Y294" s="1">
        <v>1</v>
      </c>
      <c r="Z294" s="1"/>
      <c r="AA294" s="1"/>
      <c r="AB294" s="1"/>
      <c r="AC294" s="1"/>
      <c r="AD294" s="1"/>
      <c r="AE294" s="1"/>
      <c r="AF294" s="1"/>
      <c r="AG294" s="1"/>
      <c r="AH294" s="1"/>
      <c r="AI294" s="1"/>
      <c r="AJ294" s="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f t="shared" si="68"/>
        <v>4</v>
      </c>
      <c r="BS294" s="1" t="str">
        <f t="shared" si="75"/>
        <v>Préstamo</v>
      </c>
      <c r="BT294" s="1" t="s">
        <v>104</v>
      </c>
      <c r="BU294" s="1" t="s">
        <v>109</v>
      </c>
      <c r="BV294" s="1" t="s">
        <v>106</v>
      </c>
      <c r="BW294" s="3" t="s">
        <v>101</v>
      </c>
      <c r="BX294" s="4">
        <f t="shared" ca="1" si="76"/>
        <v>1967419</v>
      </c>
      <c r="BY294" s="5" t="str">
        <f t="shared" ca="1" si="77"/>
        <v>750k-5 mil</v>
      </c>
      <c r="BZ294" s="2">
        <f t="shared" ca="1" si="78"/>
        <v>55809</v>
      </c>
      <c r="CA294" s="2"/>
      <c r="CB294" s="2">
        <f t="shared" ca="1" si="79"/>
        <v>55809</v>
      </c>
      <c r="CC294" s="2" t="s">
        <v>119</v>
      </c>
      <c r="CD294" s="2" t="s">
        <v>125</v>
      </c>
      <c r="CE294" s="2">
        <f t="shared" ca="1" si="80"/>
        <v>6</v>
      </c>
      <c r="CF294" s="2">
        <f t="shared" ca="1" si="81"/>
        <v>327903.16666666669</v>
      </c>
      <c r="CG294" s="6">
        <f t="shared" ca="1" si="82"/>
        <v>35.252719095486391</v>
      </c>
      <c r="CH294" s="2" t="str">
        <f t="shared" ca="1" si="83"/>
        <v>20-50x</v>
      </c>
      <c r="CI294" s="2" t="s">
        <v>112</v>
      </c>
    </row>
    <row r="295" spans="1:87" x14ac:dyDescent="0.75">
      <c r="A295">
        <v>11402</v>
      </c>
      <c r="B295" t="s">
        <v>161</v>
      </c>
      <c r="C295" s="12">
        <v>0.4</v>
      </c>
      <c r="D295" t="s">
        <v>101</v>
      </c>
      <c r="E295" t="s">
        <v>100</v>
      </c>
      <c r="F295" s="12">
        <v>0.5</v>
      </c>
      <c r="G295" s="12" t="str">
        <f t="shared" si="69"/>
        <v>No</v>
      </c>
      <c r="H295" t="s">
        <v>116</v>
      </c>
      <c r="I295" s="7" t="s">
        <v>124</v>
      </c>
      <c r="J295" s="8">
        <v>40179</v>
      </c>
      <c r="K295">
        <f t="shared" ca="1" si="70"/>
        <v>16</v>
      </c>
      <c r="L295" t="str">
        <f t="shared" ca="1" si="71"/>
        <v>10-20 años</v>
      </c>
      <c r="M295" s="8">
        <v>40179</v>
      </c>
      <c r="N295">
        <f t="shared" ca="1" si="84"/>
        <v>16</v>
      </c>
      <c r="O295" t="str">
        <f t="shared" ca="1" si="72"/>
        <v>10-20 años</v>
      </c>
      <c r="P295" s="8">
        <v>31048</v>
      </c>
      <c r="Q295">
        <f t="shared" ca="1" si="73"/>
        <v>41</v>
      </c>
      <c r="R295" t="str">
        <f t="shared" ca="1" si="74"/>
        <v>35-44</v>
      </c>
      <c r="S295" t="s">
        <v>103</v>
      </c>
      <c r="T295">
        <v>1</v>
      </c>
      <c r="V295">
        <v>1</v>
      </c>
      <c r="X295">
        <v>1</v>
      </c>
      <c r="Z295">
        <v>1</v>
      </c>
      <c r="BR295">
        <f t="shared" si="68"/>
        <v>4</v>
      </c>
      <c r="BS295" t="str">
        <f t="shared" si="75"/>
        <v>Préstamo</v>
      </c>
      <c r="BT295" t="s">
        <v>104</v>
      </c>
      <c r="BU295" t="s">
        <v>105</v>
      </c>
      <c r="BV295" t="s">
        <v>106</v>
      </c>
      <c r="BW295" s="8" t="s">
        <v>101</v>
      </c>
      <c r="BX295" s="9">
        <f t="shared" ca="1" si="76"/>
        <v>3392668</v>
      </c>
      <c r="BY295" s="10" t="str">
        <f t="shared" ca="1" si="77"/>
        <v>750k-5 mil</v>
      </c>
      <c r="BZ295" s="7">
        <f t="shared" ca="1" si="78"/>
        <v>1502148</v>
      </c>
      <c r="CA295" s="7"/>
      <c r="CB295" s="7">
        <f t="shared" ca="1" si="79"/>
        <v>1502148</v>
      </c>
      <c r="CC295" s="7" t="s">
        <v>119</v>
      </c>
      <c r="CD295" s="7" t="s">
        <v>111</v>
      </c>
      <c r="CE295" s="7">
        <f t="shared" ca="1" si="80"/>
        <v>9</v>
      </c>
      <c r="CF295" s="7">
        <f t="shared" ca="1" si="81"/>
        <v>376963.11111111112</v>
      </c>
      <c r="CG295" s="11">
        <f t="shared" ca="1" si="82"/>
        <v>2.2585444310414156</v>
      </c>
      <c r="CH295" s="7" t="str">
        <f t="shared" ca="1" si="83"/>
        <v>1-5x</v>
      </c>
      <c r="CI295" s="7" t="s">
        <v>112</v>
      </c>
    </row>
    <row r="296" spans="1:87" x14ac:dyDescent="0.75">
      <c r="A296" s="1">
        <v>11403</v>
      </c>
      <c r="B296" s="1" t="s">
        <v>99</v>
      </c>
      <c r="C296" s="13">
        <v>0.15</v>
      </c>
      <c r="D296" s="1" t="s">
        <v>100</v>
      </c>
      <c r="E296" s="1" t="s">
        <v>101</v>
      </c>
      <c r="F296" s="13"/>
      <c r="G296" s="13" t="str">
        <f t="shared" si="69"/>
        <v>No</v>
      </c>
      <c r="H296" s="1" t="s">
        <v>102</v>
      </c>
      <c r="I296" s="2" t="s">
        <v>102</v>
      </c>
      <c r="J296" s="3">
        <v>39814</v>
      </c>
      <c r="K296" s="1">
        <f t="shared" ca="1" si="70"/>
        <v>17</v>
      </c>
      <c r="L296" s="1" t="str">
        <f t="shared" ca="1" si="71"/>
        <v>10-20 años</v>
      </c>
      <c r="M296" s="3">
        <v>39814</v>
      </c>
      <c r="N296" s="1">
        <f t="shared" ca="1" si="84"/>
        <v>17</v>
      </c>
      <c r="O296" s="1" t="str">
        <f t="shared" ca="1" si="72"/>
        <v>10-20 años</v>
      </c>
      <c r="P296" s="3">
        <v>29221</v>
      </c>
      <c r="Q296" s="1">
        <f t="shared" ca="1" si="73"/>
        <v>46</v>
      </c>
      <c r="R296" s="1" t="str">
        <f t="shared" ca="1" si="74"/>
        <v>45-54</v>
      </c>
      <c r="S296" s="1" t="s">
        <v>121</v>
      </c>
      <c r="T296" s="1"/>
      <c r="U296" s="1">
        <v>1</v>
      </c>
      <c r="V296" s="1">
        <v>1</v>
      </c>
      <c r="W296" s="1">
        <v>1</v>
      </c>
      <c r="X296" s="1">
        <v>1</v>
      </c>
      <c r="Y296" s="1">
        <v>1</v>
      </c>
      <c r="Z296" s="1">
        <v>1</v>
      </c>
      <c r="AA296" s="1"/>
      <c r="AB296" s="1"/>
      <c r="AC296" s="1"/>
      <c r="AD296" s="1"/>
      <c r="AE296" s="1"/>
      <c r="AF296" s="1"/>
      <c r="AG296" s="1"/>
      <c r="AH296" s="1"/>
      <c r="AI296" s="1"/>
      <c r="AJ296" s="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f t="shared" si="68"/>
        <v>6</v>
      </c>
      <c r="BS296" s="1" t="str">
        <f t="shared" si="75"/>
        <v>Sin préstamo</v>
      </c>
      <c r="BT296" s="1" t="s">
        <v>104</v>
      </c>
      <c r="BU296" s="1" t="s">
        <v>109</v>
      </c>
      <c r="BV296" s="1" t="s">
        <v>106</v>
      </c>
      <c r="BW296" s="3" t="s">
        <v>101</v>
      </c>
      <c r="BX296" s="4" t="str">
        <f t="shared" ca="1" si="76"/>
        <v/>
      </c>
      <c r="BY296" s="5" t="str">
        <f t="shared" ca="1" si="77"/>
        <v/>
      </c>
      <c r="BZ296" s="2">
        <f t="shared" ca="1" si="78"/>
        <v>1253258</v>
      </c>
      <c r="CA296" s="2"/>
      <c r="CB296" s="2">
        <f t="shared" ca="1" si="79"/>
        <v>1253258</v>
      </c>
      <c r="CC296" s="2"/>
      <c r="CD296" s="2"/>
      <c r="CE296" s="2" t="str">
        <f t="shared" ca="1" si="80"/>
        <v/>
      </c>
      <c r="CF296" s="2" t="str">
        <f t="shared" ca="1" si="81"/>
        <v/>
      </c>
      <c r="CG296" s="6" t="str">
        <f t="shared" ca="1" si="82"/>
        <v/>
      </c>
      <c r="CH296" s="2" t="str">
        <f t="shared" ca="1" si="83"/>
        <v/>
      </c>
      <c r="CI296" s="2" t="s">
        <v>102</v>
      </c>
    </row>
    <row r="297" spans="1:87" x14ac:dyDescent="0.75">
      <c r="A297">
        <v>11404</v>
      </c>
      <c r="B297" t="s">
        <v>136</v>
      </c>
      <c r="C297" s="12">
        <v>0.2</v>
      </c>
      <c r="D297" t="s">
        <v>101</v>
      </c>
      <c r="E297" t="s">
        <v>101</v>
      </c>
      <c r="G297" s="12" t="str">
        <f t="shared" si="69"/>
        <v>No</v>
      </c>
      <c r="H297" t="s">
        <v>116</v>
      </c>
      <c r="I297" s="7" t="s">
        <v>102</v>
      </c>
      <c r="J297" s="8">
        <v>39448</v>
      </c>
      <c r="K297">
        <f t="shared" ca="1" si="70"/>
        <v>18</v>
      </c>
      <c r="L297" t="str">
        <f t="shared" ca="1" si="71"/>
        <v>10-20 años</v>
      </c>
      <c r="M297" s="8">
        <v>39448</v>
      </c>
      <c r="N297">
        <f t="shared" ca="1" si="84"/>
        <v>18</v>
      </c>
      <c r="O297" t="str">
        <f t="shared" ca="1" si="72"/>
        <v>10-20 años</v>
      </c>
      <c r="P297" s="8">
        <v>27395</v>
      </c>
      <c r="Q297">
        <f t="shared" ca="1" si="73"/>
        <v>51</v>
      </c>
      <c r="R297" t="str">
        <f t="shared" ca="1" si="74"/>
        <v>45-54</v>
      </c>
      <c r="S297" t="s">
        <v>133</v>
      </c>
      <c r="T297">
        <v>1</v>
      </c>
      <c r="V297">
        <v>1</v>
      </c>
      <c r="X297">
        <v>1</v>
      </c>
      <c r="Z297">
        <v>1</v>
      </c>
      <c r="BR297">
        <f t="shared" si="68"/>
        <v>4</v>
      </c>
      <c r="BS297" t="str">
        <f t="shared" si="75"/>
        <v>Préstamo</v>
      </c>
      <c r="BT297" t="s">
        <v>104</v>
      </c>
      <c r="BU297" t="s">
        <v>122</v>
      </c>
      <c r="BV297" t="s">
        <v>123</v>
      </c>
      <c r="BW297" s="8" t="s">
        <v>101</v>
      </c>
      <c r="BX297" s="9">
        <f t="shared" ca="1" si="76"/>
        <v>174208</v>
      </c>
      <c r="BY297" s="10" t="str">
        <f t="shared" ca="1" si="77"/>
        <v>100k-250k</v>
      </c>
      <c r="BZ297" s="7">
        <f t="shared" ca="1" si="78"/>
        <v>804201</v>
      </c>
      <c r="CA297" s="7"/>
      <c r="CB297" s="7">
        <f t="shared" ca="1" si="79"/>
        <v>804201</v>
      </c>
      <c r="CC297" s="7" t="s">
        <v>110</v>
      </c>
      <c r="CD297" s="7" t="s">
        <v>111</v>
      </c>
      <c r="CE297" s="7">
        <f t="shared" ca="1" si="80"/>
        <v>8</v>
      </c>
      <c r="CF297" s="7">
        <f t="shared" ca="1" si="81"/>
        <v>21776</v>
      </c>
      <c r="CG297" s="11">
        <f t="shared" ca="1" si="82"/>
        <v>0.21662246130009785</v>
      </c>
      <c r="CH297" s="7" t="str">
        <f t="shared" ca="1" si="83"/>
        <v>1x</v>
      </c>
      <c r="CI297" s="7" t="s">
        <v>112</v>
      </c>
    </row>
    <row r="298" spans="1:87" x14ac:dyDescent="0.75">
      <c r="A298" s="1">
        <v>11405</v>
      </c>
      <c r="B298" s="1" t="s">
        <v>99</v>
      </c>
      <c r="C298" s="13">
        <v>0.3</v>
      </c>
      <c r="D298" s="1" t="s">
        <v>100</v>
      </c>
      <c r="E298" s="1" t="s">
        <v>100</v>
      </c>
      <c r="F298" s="13">
        <v>0.15</v>
      </c>
      <c r="G298" s="13" t="str">
        <f t="shared" si="69"/>
        <v>No</v>
      </c>
      <c r="H298" s="1" t="s">
        <v>102</v>
      </c>
      <c r="I298" s="2" t="s">
        <v>102</v>
      </c>
      <c r="J298" s="3">
        <v>39083</v>
      </c>
      <c r="K298" s="1">
        <f t="shared" ca="1" si="70"/>
        <v>19</v>
      </c>
      <c r="L298" s="1" t="str">
        <f t="shared" ca="1" si="71"/>
        <v>10-20 años</v>
      </c>
      <c r="M298" s="3">
        <v>39083</v>
      </c>
      <c r="N298" s="1">
        <f t="shared" ca="1" si="84"/>
        <v>19</v>
      </c>
      <c r="O298" s="1" t="str">
        <f t="shared" ca="1" si="72"/>
        <v>10-20 años</v>
      </c>
      <c r="P298" s="3">
        <v>25569</v>
      </c>
      <c r="Q298" s="1">
        <f t="shared" ca="1" si="73"/>
        <v>56</v>
      </c>
      <c r="R298" s="1" t="str">
        <f t="shared" ca="1" si="74"/>
        <v>55-64</v>
      </c>
      <c r="S298" s="1" t="s">
        <v>145</v>
      </c>
      <c r="T298" s="1"/>
      <c r="U298" s="1">
        <v>1</v>
      </c>
      <c r="V298" s="1">
        <v>1</v>
      </c>
      <c r="W298" s="1">
        <v>1</v>
      </c>
      <c r="X298" s="1">
        <v>1</v>
      </c>
      <c r="Y298" s="1"/>
      <c r="Z298" s="1"/>
      <c r="AA298" s="1"/>
      <c r="AB298" s="1"/>
      <c r="AC298" s="1"/>
      <c r="AD298" s="1"/>
      <c r="AE298" s="1"/>
      <c r="AF298" s="1"/>
      <c r="AG298" s="1"/>
      <c r="AH298" s="1"/>
      <c r="AI298" s="1"/>
      <c r="AJ298" s="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f t="shared" si="68"/>
        <v>4</v>
      </c>
      <c r="BS298" s="1" t="str">
        <f t="shared" si="75"/>
        <v>Sin préstamo</v>
      </c>
      <c r="BT298" s="1" t="s">
        <v>104</v>
      </c>
      <c r="BU298" s="1" t="s">
        <v>105</v>
      </c>
      <c r="BV298" s="1" t="s">
        <v>106</v>
      </c>
      <c r="BW298" s="3" t="s">
        <v>101</v>
      </c>
      <c r="BX298" s="4" t="str">
        <f t="shared" ca="1" si="76"/>
        <v/>
      </c>
      <c r="BY298" s="5" t="str">
        <f t="shared" ca="1" si="77"/>
        <v/>
      </c>
      <c r="BZ298" s="2">
        <f t="shared" ca="1" si="78"/>
        <v>129454</v>
      </c>
      <c r="CA298" s="2"/>
      <c r="CB298" s="2">
        <f t="shared" ca="1" si="79"/>
        <v>129454</v>
      </c>
      <c r="CC298" s="2"/>
      <c r="CD298" s="2"/>
      <c r="CE298" s="2" t="str">
        <f t="shared" ca="1" si="80"/>
        <v/>
      </c>
      <c r="CF298" s="2" t="str">
        <f t="shared" ca="1" si="81"/>
        <v/>
      </c>
      <c r="CG298" s="6" t="str">
        <f t="shared" ca="1" si="82"/>
        <v/>
      </c>
      <c r="CH298" s="2" t="str">
        <f t="shared" ca="1" si="83"/>
        <v/>
      </c>
      <c r="CI298" s="2" t="s">
        <v>102</v>
      </c>
    </row>
    <row r="299" spans="1:87" x14ac:dyDescent="0.75">
      <c r="A299">
        <v>11406</v>
      </c>
      <c r="B299" t="s">
        <v>99</v>
      </c>
      <c r="C299" s="12">
        <v>0.4</v>
      </c>
      <c r="D299" t="s">
        <v>101</v>
      </c>
      <c r="E299" t="s">
        <v>100</v>
      </c>
      <c r="F299" s="12">
        <v>0.3</v>
      </c>
      <c r="G299" s="12" t="str">
        <f t="shared" si="69"/>
        <v>No</v>
      </c>
      <c r="H299" t="s">
        <v>116</v>
      </c>
      <c r="I299" s="7" t="s">
        <v>117</v>
      </c>
      <c r="J299" s="8">
        <v>38718</v>
      </c>
      <c r="K299">
        <f t="shared" ca="1" si="70"/>
        <v>20</v>
      </c>
      <c r="L299" t="str">
        <f t="shared" ca="1" si="71"/>
        <v>&gt;20 años</v>
      </c>
      <c r="M299" s="8">
        <v>38718</v>
      </c>
      <c r="N299">
        <f t="shared" ca="1" si="84"/>
        <v>20</v>
      </c>
      <c r="O299" t="str">
        <f t="shared" ca="1" si="72"/>
        <v>&gt;20 años</v>
      </c>
      <c r="P299" s="8">
        <v>23743</v>
      </c>
      <c r="Q299">
        <f t="shared" ca="1" si="73"/>
        <v>61</v>
      </c>
      <c r="R299" t="str">
        <f t="shared" ca="1" si="74"/>
        <v>55-64</v>
      </c>
      <c r="S299" t="s">
        <v>147</v>
      </c>
      <c r="T299">
        <v>1</v>
      </c>
      <c r="V299">
        <v>1</v>
      </c>
      <c r="X299">
        <v>1</v>
      </c>
      <c r="Z299">
        <v>1</v>
      </c>
      <c r="BR299">
        <f t="shared" si="68"/>
        <v>4</v>
      </c>
      <c r="BS299" t="str">
        <f t="shared" si="75"/>
        <v>Préstamo</v>
      </c>
      <c r="BT299" t="s">
        <v>104</v>
      </c>
      <c r="BU299" t="s">
        <v>105</v>
      </c>
      <c r="BV299" t="s">
        <v>106</v>
      </c>
      <c r="BW299" s="8" t="s">
        <v>101</v>
      </c>
      <c r="BX299" s="9">
        <f t="shared" ca="1" si="76"/>
        <v>946023</v>
      </c>
      <c r="BY299" s="10" t="str">
        <f t="shared" ca="1" si="77"/>
        <v>750k-5 mil</v>
      </c>
      <c r="BZ299" s="7">
        <f t="shared" ca="1" si="78"/>
        <v>1069916</v>
      </c>
      <c r="CA299" s="7"/>
      <c r="CB299" s="7">
        <f t="shared" ca="1" si="79"/>
        <v>1069916</v>
      </c>
      <c r="CC299" s="7" t="s">
        <v>119</v>
      </c>
      <c r="CD299" s="7" t="s">
        <v>111</v>
      </c>
      <c r="CE299" s="7">
        <f t="shared" ca="1" si="80"/>
        <v>9</v>
      </c>
      <c r="CF299" s="7">
        <f t="shared" ca="1" si="81"/>
        <v>105113.66666666667</v>
      </c>
      <c r="CG299" s="11">
        <f t="shared" ca="1" si="82"/>
        <v>0.88420305893172924</v>
      </c>
      <c r="CH299" s="7" t="str">
        <f t="shared" ca="1" si="83"/>
        <v>1x</v>
      </c>
      <c r="CI299" s="7" t="s">
        <v>112</v>
      </c>
    </row>
    <row r="300" spans="1:87" x14ac:dyDescent="0.75">
      <c r="A300" s="1">
        <v>11407</v>
      </c>
      <c r="B300" s="1" t="s">
        <v>99</v>
      </c>
      <c r="C300" s="13">
        <v>0.5</v>
      </c>
      <c r="D300" s="1" t="s">
        <v>100</v>
      </c>
      <c r="E300" s="1" t="s">
        <v>101</v>
      </c>
      <c r="F300" s="13"/>
      <c r="G300" s="13" t="str">
        <f t="shared" si="69"/>
        <v>Si</v>
      </c>
      <c r="H300" s="1" t="s">
        <v>116</v>
      </c>
      <c r="I300" s="2" t="s">
        <v>117</v>
      </c>
      <c r="J300" s="3">
        <v>38353</v>
      </c>
      <c r="K300" s="1">
        <f t="shared" ca="1" si="70"/>
        <v>21</v>
      </c>
      <c r="L300" s="1" t="str">
        <f t="shared" ca="1" si="71"/>
        <v>&gt;20 años</v>
      </c>
      <c r="M300" s="3">
        <v>38353</v>
      </c>
      <c r="N300" s="1">
        <f t="shared" ca="1" si="84"/>
        <v>21</v>
      </c>
      <c r="O300" s="1" t="str">
        <f t="shared" ca="1" si="72"/>
        <v>&gt;20 años</v>
      </c>
      <c r="P300" s="3">
        <v>36526</v>
      </c>
      <c r="Q300" s="1">
        <f t="shared" ca="1" si="73"/>
        <v>26</v>
      </c>
      <c r="R300" s="1" t="str">
        <f t="shared" ca="1" si="74"/>
        <v>25-34</v>
      </c>
      <c r="S300" s="1" t="s">
        <v>141</v>
      </c>
      <c r="T300" s="1">
        <v>1</v>
      </c>
      <c r="U300" s="1">
        <v>1</v>
      </c>
      <c r="V300" s="1"/>
      <c r="W300" s="1">
        <v>1</v>
      </c>
      <c r="X300" s="1"/>
      <c r="Y300" s="1">
        <v>1</v>
      </c>
      <c r="Z300" s="1"/>
      <c r="AA300" s="1"/>
      <c r="AB300" s="1"/>
      <c r="AC300" s="1"/>
      <c r="AD300" s="1"/>
      <c r="AE300" s="1"/>
      <c r="AF300" s="1"/>
      <c r="AG300" s="1"/>
      <c r="AH300" s="1"/>
      <c r="AI300" s="1"/>
      <c r="AJ300" s="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f t="shared" si="68"/>
        <v>4</v>
      </c>
      <c r="BS300" s="1" t="str">
        <f t="shared" si="75"/>
        <v>Préstamo</v>
      </c>
      <c r="BT300" s="1" t="s">
        <v>104</v>
      </c>
      <c r="BU300" s="1" t="s">
        <v>109</v>
      </c>
      <c r="BV300" s="1" t="s">
        <v>106</v>
      </c>
      <c r="BW300" s="3" t="s">
        <v>101</v>
      </c>
      <c r="BX300" s="4">
        <f t="shared" ca="1" si="76"/>
        <v>3726691</v>
      </c>
      <c r="BY300" s="5" t="str">
        <f t="shared" ca="1" si="77"/>
        <v>750k-5 mil</v>
      </c>
      <c r="BZ300" s="2">
        <f t="shared" ca="1" si="78"/>
        <v>1695091</v>
      </c>
      <c r="CA300" s="2"/>
      <c r="CB300" s="2">
        <f t="shared" ca="1" si="79"/>
        <v>1695091</v>
      </c>
      <c r="CC300" s="2" t="s">
        <v>110</v>
      </c>
      <c r="CD300" s="2" t="s">
        <v>125</v>
      </c>
      <c r="CE300" s="2">
        <f t="shared" ca="1" si="80"/>
        <v>5</v>
      </c>
      <c r="CF300" s="2">
        <f t="shared" ca="1" si="81"/>
        <v>745338.2</v>
      </c>
      <c r="CG300" s="6">
        <f t="shared" ca="1" si="82"/>
        <v>2.198519725489664</v>
      </c>
      <c r="CH300" s="2" t="str">
        <f t="shared" ca="1" si="83"/>
        <v>1-5x</v>
      </c>
      <c r="CI300" s="2" t="s">
        <v>112</v>
      </c>
    </row>
    <row r="301" spans="1:87" x14ac:dyDescent="0.75">
      <c r="A301">
        <v>11408</v>
      </c>
      <c r="B301" t="s">
        <v>129</v>
      </c>
      <c r="C301" s="12">
        <v>0.6</v>
      </c>
      <c r="D301" t="s">
        <v>101</v>
      </c>
      <c r="E301" t="s">
        <v>101</v>
      </c>
      <c r="G301" s="12" t="str">
        <f t="shared" si="69"/>
        <v>Si</v>
      </c>
      <c r="H301" t="s">
        <v>102</v>
      </c>
      <c r="I301" s="7" t="s">
        <v>117</v>
      </c>
      <c r="J301" s="8">
        <v>37987</v>
      </c>
      <c r="K301">
        <f t="shared" ca="1" si="70"/>
        <v>22</v>
      </c>
      <c r="L301" t="str">
        <f t="shared" ca="1" si="71"/>
        <v>&gt;20 años</v>
      </c>
      <c r="M301" s="8">
        <v>37987</v>
      </c>
      <c r="N301">
        <f t="shared" ca="1" si="84"/>
        <v>22</v>
      </c>
      <c r="O301" t="str">
        <f t="shared" ca="1" si="72"/>
        <v>&gt;20 años</v>
      </c>
      <c r="P301" s="8">
        <v>34700</v>
      </c>
      <c r="Q301">
        <f t="shared" ca="1" si="73"/>
        <v>31</v>
      </c>
      <c r="R301" t="str">
        <f t="shared" ca="1" si="74"/>
        <v>25-34</v>
      </c>
      <c r="S301" t="s">
        <v>118</v>
      </c>
      <c r="V301">
        <v>1</v>
      </c>
      <c r="X301">
        <v>1</v>
      </c>
      <c r="Z301">
        <v>1</v>
      </c>
      <c r="BR301">
        <f t="shared" si="68"/>
        <v>3</v>
      </c>
      <c r="BS301" t="str">
        <f t="shared" si="75"/>
        <v>Sin préstamo</v>
      </c>
      <c r="BT301" t="s">
        <v>104</v>
      </c>
      <c r="BU301" t="s">
        <v>122</v>
      </c>
      <c r="BV301" t="s">
        <v>134</v>
      </c>
      <c r="BW301" s="8" t="s">
        <v>101</v>
      </c>
      <c r="BX301" s="9" t="str">
        <f t="shared" ca="1" si="76"/>
        <v/>
      </c>
      <c r="BY301" s="10" t="str">
        <f t="shared" ca="1" si="77"/>
        <v/>
      </c>
      <c r="BZ301" s="7">
        <f t="shared" ca="1" si="78"/>
        <v>576567</v>
      </c>
      <c r="CA301" s="7"/>
      <c r="CB301" s="7">
        <f t="shared" ca="1" si="79"/>
        <v>576567</v>
      </c>
      <c r="CC301" s="7"/>
      <c r="CD301" s="7"/>
      <c r="CE301" s="7" t="str">
        <f t="shared" ca="1" si="80"/>
        <v/>
      </c>
      <c r="CF301" s="7" t="str">
        <f t="shared" ca="1" si="81"/>
        <v/>
      </c>
      <c r="CG301" s="11" t="str">
        <f t="shared" ca="1" si="82"/>
        <v/>
      </c>
      <c r="CH301" s="7" t="str">
        <f t="shared" ca="1" si="83"/>
        <v/>
      </c>
      <c r="CI301" s="7" t="s">
        <v>102</v>
      </c>
    </row>
    <row r="302" spans="1:87" x14ac:dyDescent="0.75">
      <c r="A302" s="1">
        <v>11409</v>
      </c>
      <c r="B302" s="1" t="s">
        <v>115</v>
      </c>
      <c r="C302" s="13">
        <v>0.7</v>
      </c>
      <c r="D302" s="1" t="s">
        <v>100</v>
      </c>
      <c r="E302" s="1" t="s">
        <v>100</v>
      </c>
      <c r="F302" s="13">
        <v>0.4</v>
      </c>
      <c r="G302" s="13" t="str">
        <f t="shared" si="69"/>
        <v>Si</v>
      </c>
      <c r="H302" s="1" t="s">
        <v>102</v>
      </c>
      <c r="I302" s="2" t="s">
        <v>102</v>
      </c>
      <c r="J302" s="3">
        <v>37622</v>
      </c>
      <c r="K302" s="1">
        <f t="shared" ca="1" si="70"/>
        <v>23</v>
      </c>
      <c r="L302" s="1" t="str">
        <f t="shared" ca="1" si="71"/>
        <v>&gt;20 años</v>
      </c>
      <c r="M302" s="3">
        <v>37622</v>
      </c>
      <c r="N302" s="1">
        <f t="shared" ca="1" si="84"/>
        <v>23</v>
      </c>
      <c r="O302" s="1" t="str">
        <f t="shared" ca="1" si="72"/>
        <v>&gt;20 años</v>
      </c>
      <c r="P302" s="3">
        <v>32874</v>
      </c>
      <c r="Q302" s="1">
        <f t="shared" ca="1" si="73"/>
        <v>36</v>
      </c>
      <c r="R302" s="1" t="str">
        <f t="shared" ca="1" si="74"/>
        <v>35-44</v>
      </c>
      <c r="S302" s="1" t="s">
        <v>133</v>
      </c>
      <c r="T302" s="1"/>
      <c r="U302" s="1">
        <v>1</v>
      </c>
      <c r="V302" s="1">
        <v>1</v>
      </c>
      <c r="W302" s="1">
        <v>1</v>
      </c>
      <c r="X302" s="1">
        <v>1</v>
      </c>
      <c r="Y302" s="1">
        <v>1</v>
      </c>
      <c r="Z302" s="1">
        <v>1</v>
      </c>
      <c r="AA302" s="1"/>
      <c r="AB302" s="1"/>
      <c r="AC302" s="1"/>
      <c r="AD302" s="1"/>
      <c r="AE302" s="1"/>
      <c r="AF302" s="1"/>
      <c r="AG302" s="1"/>
      <c r="AH302" s="1"/>
      <c r="AI302" s="1"/>
      <c r="AJ302" s="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f t="shared" si="68"/>
        <v>6</v>
      </c>
      <c r="BS302" s="1" t="str">
        <f t="shared" si="75"/>
        <v>Sin préstamo</v>
      </c>
      <c r="BT302" s="1" t="s">
        <v>104</v>
      </c>
      <c r="BU302" s="1" t="s">
        <v>105</v>
      </c>
      <c r="BV302" s="1" t="s">
        <v>106</v>
      </c>
      <c r="BW302" s="3" t="s">
        <v>101</v>
      </c>
      <c r="BX302" s="4" t="str">
        <f t="shared" ca="1" si="76"/>
        <v/>
      </c>
      <c r="BY302" s="5" t="str">
        <f t="shared" ca="1" si="77"/>
        <v/>
      </c>
      <c r="BZ302" s="2">
        <f t="shared" ca="1" si="78"/>
        <v>151335</v>
      </c>
      <c r="CA302" s="2"/>
      <c r="CB302" s="2">
        <f t="shared" ca="1" si="79"/>
        <v>151335</v>
      </c>
      <c r="CC302" s="2"/>
      <c r="CD302" s="2"/>
      <c r="CE302" s="2" t="str">
        <f t="shared" ca="1" si="80"/>
        <v/>
      </c>
      <c r="CF302" s="2" t="str">
        <f t="shared" ca="1" si="81"/>
        <v/>
      </c>
      <c r="CG302" s="6" t="str">
        <f t="shared" ca="1" si="82"/>
        <v/>
      </c>
      <c r="CH302" s="2" t="str">
        <f t="shared" ca="1" si="83"/>
        <v/>
      </c>
      <c r="CI302" s="2" t="s">
        <v>102</v>
      </c>
    </row>
    <row r="303" spans="1:87" x14ac:dyDescent="0.75">
      <c r="A303">
        <v>11410</v>
      </c>
      <c r="B303" t="s">
        <v>143</v>
      </c>
      <c r="C303" s="12">
        <v>0.8</v>
      </c>
      <c r="D303" t="s">
        <v>101</v>
      </c>
      <c r="E303" t="s">
        <v>100</v>
      </c>
      <c r="F303" s="12">
        <v>0.75</v>
      </c>
      <c r="G303" s="12" t="str">
        <f t="shared" si="69"/>
        <v>Si</v>
      </c>
      <c r="H303" t="s">
        <v>150</v>
      </c>
      <c r="I303" s="7" t="s">
        <v>108</v>
      </c>
      <c r="J303" s="8">
        <v>37257</v>
      </c>
      <c r="K303">
        <f t="shared" ca="1" si="70"/>
        <v>24</v>
      </c>
      <c r="L303" t="str">
        <f t="shared" ca="1" si="71"/>
        <v>&gt;20 años</v>
      </c>
      <c r="M303" s="8">
        <v>37257</v>
      </c>
      <c r="N303">
        <f t="shared" ca="1" si="84"/>
        <v>24</v>
      </c>
      <c r="O303" t="str">
        <f t="shared" ca="1" si="72"/>
        <v>&gt;20 años</v>
      </c>
      <c r="P303" s="8">
        <v>31048</v>
      </c>
      <c r="Q303">
        <f t="shared" ca="1" si="73"/>
        <v>41</v>
      </c>
      <c r="R303" t="str">
        <f t="shared" ca="1" si="74"/>
        <v>35-44</v>
      </c>
      <c r="S303" t="s">
        <v>126</v>
      </c>
      <c r="T303">
        <v>1</v>
      </c>
      <c r="V303">
        <v>1</v>
      </c>
      <c r="X303">
        <v>1</v>
      </c>
      <c r="Z303">
        <v>1</v>
      </c>
      <c r="BR303">
        <f t="shared" si="68"/>
        <v>4</v>
      </c>
      <c r="BS303" t="str">
        <f t="shared" si="75"/>
        <v>Préstamo</v>
      </c>
      <c r="BT303" t="s">
        <v>104</v>
      </c>
      <c r="BU303" t="s">
        <v>109</v>
      </c>
      <c r="BV303" t="s">
        <v>106</v>
      </c>
      <c r="BW303" s="8" t="s">
        <v>101</v>
      </c>
      <c r="BX303" s="9">
        <f t="shared" ca="1" si="76"/>
        <v>642782</v>
      </c>
      <c r="BY303" s="10" t="str">
        <f t="shared" ca="1" si="77"/>
        <v>250k-750k</v>
      </c>
      <c r="BZ303" s="7">
        <f t="shared" ca="1" si="78"/>
        <v>735204</v>
      </c>
      <c r="CA303" s="7"/>
      <c r="CB303" s="7">
        <f t="shared" ca="1" si="79"/>
        <v>735204</v>
      </c>
      <c r="CC303" s="7" t="s">
        <v>119</v>
      </c>
      <c r="CD303" s="7" t="s">
        <v>111</v>
      </c>
      <c r="CE303" s="7">
        <f t="shared" ca="1" si="80"/>
        <v>7</v>
      </c>
      <c r="CF303" s="7">
        <f t="shared" ca="1" si="81"/>
        <v>91826</v>
      </c>
      <c r="CG303" s="11">
        <f t="shared" ca="1" si="82"/>
        <v>0.87429067306489083</v>
      </c>
      <c r="CH303" s="7" t="str">
        <f t="shared" ca="1" si="83"/>
        <v>1x</v>
      </c>
      <c r="CI303" s="7" t="s">
        <v>112</v>
      </c>
    </row>
    <row r="304" spans="1:87" x14ac:dyDescent="0.75">
      <c r="A304" s="1">
        <v>11411</v>
      </c>
      <c r="B304" s="1" t="s">
        <v>99</v>
      </c>
      <c r="C304" s="13">
        <v>0.75</v>
      </c>
      <c r="D304" s="1" t="s">
        <v>100</v>
      </c>
      <c r="E304" s="1" t="s">
        <v>101</v>
      </c>
      <c r="F304" s="13"/>
      <c r="G304" s="13" t="str">
        <f t="shared" si="69"/>
        <v>Si</v>
      </c>
      <c r="H304" s="1" t="s">
        <v>102</v>
      </c>
      <c r="I304" s="2" t="s">
        <v>102</v>
      </c>
      <c r="J304" s="3">
        <v>36892</v>
      </c>
      <c r="K304" s="1">
        <f t="shared" ca="1" si="70"/>
        <v>25</v>
      </c>
      <c r="L304" s="1" t="str">
        <f t="shared" ca="1" si="71"/>
        <v>&gt;20 años</v>
      </c>
      <c r="M304" s="3">
        <v>36892</v>
      </c>
      <c r="N304" s="1">
        <f t="shared" ca="1" si="84"/>
        <v>25</v>
      </c>
      <c r="O304" s="1" t="str">
        <f t="shared" ca="1" si="72"/>
        <v>&gt;20 años</v>
      </c>
      <c r="P304" s="3">
        <v>29221</v>
      </c>
      <c r="Q304" s="1">
        <f t="shared" ca="1" si="73"/>
        <v>46</v>
      </c>
      <c r="R304" s="1" t="str">
        <f t="shared" ca="1" si="74"/>
        <v>45-54</v>
      </c>
      <c r="S304" s="1" t="s">
        <v>103</v>
      </c>
      <c r="T304" s="1"/>
      <c r="U304" s="1">
        <v>1</v>
      </c>
      <c r="V304" s="1">
        <v>1</v>
      </c>
      <c r="W304" s="1">
        <v>1</v>
      </c>
      <c r="X304" s="1">
        <v>1</v>
      </c>
      <c r="Y304" s="1"/>
      <c r="Z304" s="1"/>
      <c r="AA304" s="1"/>
      <c r="AB304" s="1"/>
      <c r="AC304" s="1"/>
      <c r="AD304" s="1"/>
      <c r="AE304" s="1"/>
      <c r="AF304" s="1"/>
      <c r="AG304" s="1"/>
      <c r="AH304" s="1"/>
      <c r="AI304" s="1"/>
      <c r="AJ304" s="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f t="shared" si="68"/>
        <v>4</v>
      </c>
      <c r="BS304" s="1" t="str">
        <f t="shared" si="75"/>
        <v>Sin préstamo</v>
      </c>
      <c r="BT304" s="1" t="s">
        <v>104</v>
      </c>
      <c r="BU304" s="1" t="s">
        <v>105</v>
      </c>
      <c r="BV304" s="1" t="s">
        <v>106</v>
      </c>
      <c r="BW304" s="3" t="s">
        <v>101</v>
      </c>
      <c r="BX304" s="4" t="str">
        <f t="shared" ca="1" si="76"/>
        <v/>
      </c>
      <c r="BY304" s="5" t="str">
        <f t="shared" ca="1" si="77"/>
        <v/>
      </c>
      <c r="BZ304" s="2">
        <f t="shared" ca="1" si="78"/>
        <v>669137</v>
      </c>
      <c r="CA304" s="2"/>
      <c r="CB304" s="2">
        <f t="shared" ca="1" si="79"/>
        <v>669137</v>
      </c>
      <c r="CC304" s="2"/>
      <c r="CD304" s="2"/>
      <c r="CE304" s="2" t="str">
        <f t="shared" ca="1" si="80"/>
        <v/>
      </c>
      <c r="CF304" s="2" t="str">
        <f t="shared" ca="1" si="81"/>
        <v/>
      </c>
      <c r="CG304" s="6" t="str">
        <f t="shared" ca="1" si="82"/>
        <v/>
      </c>
      <c r="CH304" s="2" t="str">
        <f t="shared" ca="1" si="83"/>
        <v/>
      </c>
      <c r="CI304" s="2" t="s">
        <v>102</v>
      </c>
    </row>
    <row r="305" spans="1:87" x14ac:dyDescent="0.75">
      <c r="A305">
        <v>11412</v>
      </c>
      <c r="B305" t="s">
        <v>99</v>
      </c>
      <c r="C305" s="12">
        <v>1</v>
      </c>
      <c r="D305" t="s">
        <v>101</v>
      </c>
      <c r="E305" t="s">
        <v>101</v>
      </c>
      <c r="G305" s="12" t="str">
        <f t="shared" si="69"/>
        <v>Si</v>
      </c>
      <c r="H305" t="s">
        <v>102</v>
      </c>
      <c r="I305" s="7" t="s">
        <v>102</v>
      </c>
      <c r="J305" s="8">
        <v>36526</v>
      </c>
      <c r="K305">
        <f t="shared" ca="1" si="70"/>
        <v>26</v>
      </c>
      <c r="L305" t="str">
        <f t="shared" ca="1" si="71"/>
        <v>&gt;20 años</v>
      </c>
      <c r="M305" s="8">
        <v>36526</v>
      </c>
      <c r="N305">
        <f t="shared" ca="1" si="84"/>
        <v>26</v>
      </c>
      <c r="O305" t="str">
        <f t="shared" ca="1" si="72"/>
        <v>&gt;20 años</v>
      </c>
      <c r="P305" s="8">
        <v>27395</v>
      </c>
      <c r="Q305">
        <f t="shared" ca="1" si="73"/>
        <v>51</v>
      </c>
      <c r="R305" t="str">
        <f t="shared" ca="1" si="74"/>
        <v>45-54</v>
      </c>
      <c r="S305" t="s">
        <v>145</v>
      </c>
      <c r="V305">
        <v>1</v>
      </c>
      <c r="X305">
        <v>1</v>
      </c>
      <c r="Z305">
        <v>1</v>
      </c>
      <c r="BR305">
        <f t="shared" si="68"/>
        <v>3</v>
      </c>
      <c r="BS305" t="str">
        <f t="shared" si="75"/>
        <v>Sin préstamo</v>
      </c>
      <c r="BT305" t="s">
        <v>104</v>
      </c>
      <c r="BU305" t="s">
        <v>109</v>
      </c>
      <c r="BV305" t="s">
        <v>106</v>
      </c>
      <c r="BW305" s="8" t="s">
        <v>101</v>
      </c>
      <c r="BX305" s="9" t="str">
        <f t="shared" ca="1" si="76"/>
        <v/>
      </c>
      <c r="BY305" s="10" t="str">
        <f t="shared" ca="1" si="77"/>
        <v/>
      </c>
      <c r="BZ305" s="7">
        <f t="shared" ca="1" si="78"/>
        <v>57837</v>
      </c>
      <c r="CA305" s="7"/>
      <c r="CB305" s="7">
        <f t="shared" ca="1" si="79"/>
        <v>57837</v>
      </c>
      <c r="CC305" s="7"/>
      <c r="CD305" s="7"/>
      <c r="CE305" s="7" t="str">
        <f t="shared" ca="1" si="80"/>
        <v/>
      </c>
      <c r="CF305" s="7" t="str">
        <f t="shared" ca="1" si="81"/>
        <v/>
      </c>
      <c r="CG305" s="11" t="str">
        <f t="shared" ca="1" si="82"/>
        <v/>
      </c>
      <c r="CH305" s="7" t="str">
        <f t="shared" ca="1" si="83"/>
        <v/>
      </c>
      <c r="CI305" s="7" t="s">
        <v>102</v>
      </c>
    </row>
    <row r="306" spans="1:87" x14ac:dyDescent="0.75">
      <c r="A306" s="1">
        <v>11413</v>
      </c>
      <c r="B306" s="1" t="s">
        <v>142</v>
      </c>
      <c r="C306" s="13">
        <v>0</v>
      </c>
      <c r="D306" s="1" t="s">
        <v>100</v>
      </c>
      <c r="E306" s="1" t="s">
        <v>100</v>
      </c>
      <c r="F306" s="13">
        <v>0.15</v>
      </c>
      <c r="G306" s="13" t="str">
        <f t="shared" si="69"/>
        <v>No</v>
      </c>
      <c r="H306" s="1" t="s">
        <v>107</v>
      </c>
      <c r="I306" s="2" t="s">
        <v>108</v>
      </c>
      <c r="J306" s="3">
        <v>36161</v>
      </c>
      <c r="K306" s="1">
        <f t="shared" ca="1" si="70"/>
        <v>27</v>
      </c>
      <c r="L306" s="1" t="str">
        <f t="shared" ca="1" si="71"/>
        <v>&gt;20 años</v>
      </c>
      <c r="M306" s="3">
        <v>36161</v>
      </c>
      <c r="N306" s="1">
        <f t="shared" ca="1" si="84"/>
        <v>27</v>
      </c>
      <c r="O306" s="1" t="str">
        <f t="shared" ca="1" si="72"/>
        <v>&gt;20 años</v>
      </c>
      <c r="P306" s="3">
        <v>25569</v>
      </c>
      <c r="Q306" s="1">
        <f t="shared" ca="1" si="73"/>
        <v>56</v>
      </c>
      <c r="R306" s="1" t="str">
        <f t="shared" ca="1" si="74"/>
        <v>55-64</v>
      </c>
      <c r="S306" s="1" t="s">
        <v>103</v>
      </c>
      <c r="T306" s="1">
        <v>1</v>
      </c>
      <c r="U306" s="1">
        <v>1</v>
      </c>
      <c r="V306" s="1"/>
      <c r="W306" s="1">
        <v>1</v>
      </c>
      <c r="X306" s="1"/>
      <c r="Y306" s="1">
        <v>1</v>
      </c>
      <c r="Z306" s="1"/>
      <c r="AA306" s="1"/>
      <c r="AB306" s="1"/>
      <c r="AC306" s="1"/>
      <c r="AD306" s="1"/>
      <c r="AE306" s="1"/>
      <c r="AF306" s="1"/>
      <c r="AG306" s="1"/>
      <c r="AH306" s="1"/>
      <c r="AI306" s="1"/>
      <c r="AJ306" s="1"/>
      <c r="AK306" s="1"/>
      <c r="AL306" s="1"/>
      <c r="AM306" s="1"/>
      <c r="AN306" s="1"/>
      <c r="AO306" s="1"/>
      <c r="AP306" s="1"/>
      <c r="AQ306" s="1"/>
      <c r="AR306" s="1"/>
      <c r="AS306" s="1"/>
      <c r="AT306" s="1"/>
      <c r="AU306" s="1"/>
      <c r="AV306" s="1"/>
      <c r="AW306" s="1"/>
      <c r="AX306" s="1"/>
      <c r="AY306" s="1"/>
      <c r="AZ306" s="1"/>
      <c r="BA306" s="1"/>
      <c r="BB306" s="1"/>
      <c r="BC306" s="1"/>
      <c r="BD306" s="1"/>
      <c r="BE306" s="1"/>
      <c r="BF306" s="1"/>
      <c r="BG306" s="1"/>
      <c r="BH306" s="1"/>
      <c r="BI306" s="1"/>
      <c r="BJ306" s="1"/>
      <c r="BK306" s="1"/>
      <c r="BL306" s="1"/>
      <c r="BM306" s="1"/>
      <c r="BN306" s="1"/>
      <c r="BO306" s="1"/>
      <c r="BP306" s="1"/>
      <c r="BQ306" s="1"/>
      <c r="BR306" s="1">
        <f t="shared" si="68"/>
        <v>4</v>
      </c>
      <c r="BS306" s="1" t="str">
        <f t="shared" si="75"/>
        <v>Préstamo</v>
      </c>
      <c r="BT306" s="1" t="s">
        <v>104</v>
      </c>
      <c r="BU306" s="1" t="s">
        <v>109</v>
      </c>
      <c r="BV306" s="1" t="s">
        <v>106</v>
      </c>
      <c r="BW306" s="3" t="s">
        <v>101</v>
      </c>
      <c r="BX306" s="4">
        <f t="shared" ca="1" si="76"/>
        <v>306832</v>
      </c>
      <c r="BY306" s="5" t="str">
        <f t="shared" ca="1" si="77"/>
        <v>250k-750k</v>
      </c>
      <c r="BZ306" s="2">
        <f t="shared" ca="1" si="78"/>
        <v>1223346</v>
      </c>
      <c r="CA306" s="2"/>
      <c r="CB306" s="2">
        <f t="shared" ca="1" si="79"/>
        <v>1223346</v>
      </c>
      <c r="CC306" s="2" t="s">
        <v>119</v>
      </c>
      <c r="CD306" s="2" t="s">
        <v>125</v>
      </c>
      <c r="CE306" s="2">
        <f t="shared" ca="1" si="80"/>
        <v>5</v>
      </c>
      <c r="CF306" s="2">
        <f t="shared" ca="1" si="81"/>
        <v>61366.400000000001</v>
      </c>
      <c r="CG306" s="6">
        <f t="shared" ca="1" si="82"/>
        <v>0.25081375179221577</v>
      </c>
      <c r="CH306" s="2" t="str">
        <f t="shared" ca="1" si="83"/>
        <v>1x</v>
      </c>
      <c r="CI306" s="2" t="s">
        <v>112</v>
      </c>
    </row>
    <row r="307" spans="1:87" x14ac:dyDescent="0.75">
      <c r="A307">
        <v>11414</v>
      </c>
      <c r="B307" t="s">
        <v>99</v>
      </c>
      <c r="C307" s="12">
        <v>0.4</v>
      </c>
      <c r="D307" t="s">
        <v>101</v>
      </c>
      <c r="E307" t="s">
        <v>100</v>
      </c>
      <c r="F307" s="12">
        <v>0.5</v>
      </c>
      <c r="G307" s="12" t="str">
        <f t="shared" si="69"/>
        <v>No</v>
      </c>
      <c r="H307" t="s">
        <v>116</v>
      </c>
      <c r="I307" s="7" t="s">
        <v>108</v>
      </c>
      <c r="J307" s="8">
        <v>45658</v>
      </c>
      <c r="K307">
        <f t="shared" ca="1" si="70"/>
        <v>1</v>
      </c>
      <c r="L307" t="str">
        <f t="shared" ca="1" si="71"/>
        <v>1-3 años</v>
      </c>
      <c r="M307" s="8">
        <v>45658</v>
      </c>
      <c r="N307">
        <f t="shared" ca="1" si="84"/>
        <v>1</v>
      </c>
      <c r="O307" t="str">
        <f t="shared" ca="1" si="72"/>
        <v>1-3 años</v>
      </c>
      <c r="P307" s="8">
        <v>23743</v>
      </c>
      <c r="Q307">
        <f t="shared" ca="1" si="73"/>
        <v>61</v>
      </c>
      <c r="R307" t="str">
        <f t="shared" ca="1" si="74"/>
        <v>55-64</v>
      </c>
      <c r="S307" t="s">
        <v>103</v>
      </c>
      <c r="T307">
        <v>1</v>
      </c>
      <c r="V307">
        <v>1</v>
      </c>
      <c r="X307">
        <v>1</v>
      </c>
      <c r="Z307">
        <v>1</v>
      </c>
      <c r="BR307">
        <f t="shared" si="68"/>
        <v>4</v>
      </c>
      <c r="BS307" t="str">
        <f t="shared" si="75"/>
        <v>Préstamo</v>
      </c>
      <c r="BT307" t="s">
        <v>104</v>
      </c>
      <c r="BU307" t="s">
        <v>105</v>
      </c>
      <c r="BV307" t="s">
        <v>106</v>
      </c>
      <c r="BW307" s="8" t="s">
        <v>101</v>
      </c>
      <c r="BX307" s="9">
        <f t="shared" ca="1" si="76"/>
        <v>4913913</v>
      </c>
      <c r="BY307" s="10" t="str">
        <f t="shared" ca="1" si="77"/>
        <v>750k-5 mil</v>
      </c>
      <c r="BZ307" s="7">
        <f t="shared" ca="1" si="78"/>
        <v>357014</v>
      </c>
      <c r="CA307" s="7"/>
      <c r="CB307" s="7">
        <f t="shared" ca="1" si="79"/>
        <v>357014</v>
      </c>
      <c r="CC307" s="7" t="s">
        <v>119</v>
      </c>
      <c r="CD307" s="7" t="s">
        <v>111</v>
      </c>
      <c r="CE307" s="7">
        <f t="shared" ca="1" si="80"/>
        <v>5</v>
      </c>
      <c r="CF307" s="7">
        <f t="shared" ca="1" si="81"/>
        <v>982782.6</v>
      </c>
      <c r="CG307" s="11">
        <f t="shared" ca="1" si="82"/>
        <v>13.763922423210294</v>
      </c>
      <c r="CH307" s="7" t="str">
        <f t="shared" ca="1" si="83"/>
        <v>10-20x</v>
      </c>
      <c r="CI307" s="7" t="s">
        <v>102</v>
      </c>
    </row>
    <row r="308" spans="1:87" x14ac:dyDescent="0.75">
      <c r="A308" s="1">
        <v>11415</v>
      </c>
      <c r="B308" s="1" t="s">
        <v>99</v>
      </c>
      <c r="C308" s="13">
        <v>0.15</v>
      </c>
      <c r="D308" s="1" t="s">
        <v>100</v>
      </c>
      <c r="E308" s="1" t="s">
        <v>101</v>
      </c>
      <c r="F308" s="13"/>
      <c r="G308" s="13" t="str">
        <f t="shared" si="69"/>
        <v>No</v>
      </c>
      <c r="H308" s="1" t="s">
        <v>116</v>
      </c>
      <c r="I308" s="2" t="s">
        <v>117</v>
      </c>
      <c r="J308" s="3">
        <v>45658</v>
      </c>
      <c r="K308" s="1">
        <f t="shared" ca="1" si="70"/>
        <v>1</v>
      </c>
      <c r="L308" s="1" t="str">
        <f t="shared" ca="1" si="71"/>
        <v>1-3 años</v>
      </c>
      <c r="M308" s="3">
        <v>45658</v>
      </c>
      <c r="N308" s="1">
        <f t="shared" ca="1" si="84"/>
        <v>1</v>
      </c>
      <c r="O308" s="1" t="str">
        <f t="shared" ca="1" si="72"/>
        <v>1-3 años</v>
      </c>
      <c r="P308" s="3">
        <v>36526</v>
      </c>
      <c r="Q308" s="1">
        <f t="shared" ca="1" si="73"/>
        <v>26</v>
      </c>
      <c r="R308" s="1" t="str">
        <f t="shared" ca="1" si="74"/>
        <v>25-34</v>
      </c>
      <c r="S308" s="1" t="s">
        <v>133</v>
      </c>
      <c r="T308" s="1">
        <v>1</v>
      </c>
      <c r="U308" s="1">
        <v>1</v>
      </c>
      <c r="V308" s="1">
        <v>1</v>
      </c>
      <c r="W308" s="1">
        <v>1</v>
      </c>
      <c r="X308" s="1">
        <v>1</v>
      </c>
      <c r="Y308" s="1">
        <v>1</v>
      </c>
      <c r="Z308" s="1">
        <v>1</v>
      </c>
      <c r="AA308" s="1"/>
      <c r="AB308" s="1"/>
      <c r="AC308" s="1"/>
      <c r="AD308" s="1"/>
      <c r="AE308" s="1"/>
      <c r="AF308" s="1"/>
      <c r="AG308" s="1"/>
      <c r="AH308" s="1"/>
      <c r="AI308" s="1"/>
      <c r="AJ308" s="1"/>
      <c r="AK308" s="1"/>
      <c r="AL308" s="1"/>
      <c r="AM308" s="1"/>
      <c r="AN308" s="1"/>
      <c r="AO308" s="1"/>
      <c r="AP308" s="1"/>
      <c r="AQ308" s="1"/>
      <c r="AR308" s="1"/>
      <c r="AS308" s="1"/>
      <c r="AT308" s="1"/>
      <c r="AU308" s="1"/>
      <c r="AV308" s="1"/>
      <c r="AW308" s="1"/>
      <c r="AX308" s="1"/>
      <c r="AY308" s="1"/>
      <c r="AZ308" s="1"/>
      <c r="BA308" s="1"/>
      <c r="BB308" s="1"/>
      <c r="BC308" s="1"/>
      <c r="BD308" s="1"/>
      <c r="BE308" s="1"/>
      <c r="BF308" s="1"/>
      <c r="BG308" s="1"/>
      <c r="BH308" s="1"/>
      <c r="BI308" s="1"/>
      <c r="BJ308" s="1"/>
      <c r="BK308" s="1"/>
      <c r="BL308" s="1"/>
      <c r="BM308" s="1"/>
      <c r="BN308" s="1"/>
      <c r="BO308" s="1"/>
      <c r="BP308" s="1"/>
      <c r="BQ308" s="1"/>
      <c r="BR308" s="1">
        <f t="shared" si="68"/>
        <v>7</v>
      </c>
      <c r="BS308" s="1" t="str">
        <f t="shared" si="75"/>
        <v>Préstamo</v>
      </c>
      <c r="BT308" s="1" t="s">
        <v>104</v>
      </c>
      <c r="BU308" s="1" t="s">
        <v>122</v>
      </c>
      <c r="BV308" s="1" t="s">
        <v>123</v>
      </c>
      <c r="BW308" s="3" t="s">
        <v>101</v>
      </c>
      <c r="BX308" s="4">
        <f t="shared" ca="1" si="76"/>
        <v>473335</v>
      </c>
      <c r="BY308" s="5" t="str">
        <f t="shared" ca="1" si="77"/>
        <v>250k-750k</v>
      </c>
      <c r="BZ308" s="2">
        <f t="shared" ca="1" si="78"/>
        <v>1885434</v>
      </c>
      <c r="CA308" s="2"/>
      <c r="CB308" s="2">
        <f t="shared" ca="1" si="79"/>
        <v>1885434</v>
      </c>
      <c r="CC308" s="2" t="s">
        <v>110</v>
      </c>
      <c r="CD308" s="2" t="s">
        <v>125</v>
      </c>
      <c r="CE308" s="2">
        <f t="shared" ca="1" si="80"/>
        <v>7</v>
      </c>
      <c r="CF308" s="2">
        <f t="shared" ca="1" si="81"/>
        <v>67619.28571428571</v>
      </c>
      <c r="CG308" s="6">
        <f t="shared" ca="1" si="82"/>
        <v>0.25104829975485748</v>
      </c>
      <c r="CH308" s="2" t="str">
        <f t="shared" ca="1" si="83"/>
        <v>1x</v>
      </c>
      <c r="CI308" s="2" t="s">
        <v>112</v>
      </c>
    </row>
    <row r="309" spans="1:87" x14ac:dyDescent="0.75">
      <c r="A309">
        <v>11416</v>
      </c>
      <c r="B309" t="s">
        <v>99</v>
      </c>
      <c r="C309" s="12">
        <v>0.2</v>
      </c>
      <c r="D309" t="s">
        <v>101</v>
      </c>
      <c r="E309" t="s">
        <v>101</v>
      </c>
      <c r="G309" s="12" t="str">
        <f t="shared" si="69"/>
        <v>No</v>
      </c>
      <c r="H309" t="s">
        <v>102</v>
      </c>
      <c r="I309" s="7" t="s">
        <v>102</v>
      </c>
      <c r="J309" s="8">
        <v>45473</v>
      </c>
      <c r="K309">
        <f t="shared" ca="1" si="70"/>
        <v>2</v>
      </c>
      <c r="L309" t="str">
        <f t="shared" ca="1" si="71"/>
        <v>1-3 años</v>
      </c>
      <c r="M309" s="8">
        <v>45473</v>
      </c>
      <c r="N309">
        <f t="shared" ca="1" si="84"/>
        <v>2</v>
      </c>
      <c r="O309" t="str">
        <f t="shared" ca="1" si="72"/>
        <v>1-3 años</v>
      </c>
      <c r="P309" s="8">
        <v>34700</v>
      </c>
      <c r="Q309">
        <f t="shared" ca="1" si="73"/>
        <v>31</v>
      </c>
      <c r="R309" t="str">
        <f t="shared" ca="1" si="74"/>
        <v>25-34</v>
      </c>
      <c r="S309" t="s">
        <v>137</v>
      </c>
      <c r="V309">
        <v>1</v>
      </c>
      <c r="X309">
        <v>1</v>
      </c>
      <c r="Z309">
        <v>1</v>
      </c>
      <c r="BR309">
        <f t="shared" si="68"/>
        <v>3</v>
      </c>
      <c r="BS309" t="str">
        <f t="shared" si="75"/>
        <v>Sin préstamo</v>
      </c>
      <c r="BT309" t="s">
        <v>104</v>
      </c>
      <c r="BU309" t="s">
        <v>105</v>
      </c>
      <c r="BV309" t="s">
        <v>134</v>
      </c>
      <c r="BW309" s="8" t="s">
        <v>101</v>
      </c>
      <c r="BX309" s="9" t="str">
        <f t="shared" ca="1" si="76"/>
        <v/>
      </c>
      <c r="BY309" s="10" t="str">
        <f t="shared" ca="1" si="77"/>
        <v/>
      </c>
      <c r="BZ309" s="7">
        <f t="shared" ca="1" si="78"/>
        <v>1127750</v>
      </c>
      <c r="CA309" s="7"/>
      <c r="CB309" s="7">
        <f t="shared" ca="1" si="79"/>
        <v>1127750</v>
      </c>
      <c r="CC309" s="7"/>
      <c r="CD309" s="7"/>
      <c r="CE309" s="7" t="str">
        <f t="shared" ca="1" si="80"/>
        <v/>
      </c>
      <c r="CF309" s="7" t="str">
        <f t="shared" ca="1" si="81"/>
        <v/>
      </c>
      <c r="CG309" s="11" t="str">
        <f t="shared" ca="1" si="82"/>
        <v/>
      </c>
      <c r="CH309" s="7" t="str">
        <f t="shared" ca="1" si="83"/>
        <v/>
      </c>
      <c r="CI309" s="7" t="s">
        <v>102</v>
      </c>
    </row>
    <row r="310" spans="1:87" x14ac:dyDescent="0.75">
      <c r="A310" s="1">
        <v>11417</v>
      </c>
      <c r="B310" s="1" t="s">
        <v>115</v>
      </c>
      <c r="C310" s="13">
        <v>0.3</v>
      </c>
      <c r="D310" s="1" t="s">
        <v>100</v>
      </c>
      <c r="E310" s="1" t="s">
        <v>100</v>
      </c>
      <c r="F310" s="13">
        <v>0.15</v>
      </c>
      <c r="G310" s="13" t="str">
        <f t="shared" si="69"/>
        <v>No</v>
      </c>
      <c r="H310" s="1" t="s">
        <v>102</v>
      </c>
      <c r="I310" s="2" t="s">
        <v>117</v>
      </c>
      <c r="J310" s="3">
        <v>45292</v>
      </c>
      <c r="K310" s="1">
        <f t="shared" ca="1" si="70"/>
        <v>2</v>
      </c>
      <c r="L310" s="1" t="str">
        <f t="shared" ca="1" si="71"/>
        <v>1-3 años</v>
      </c>
      <c r="M310" s="3">
        <v>45292</v>
      </c>
      <c r="N310" s="1">
        <f t="shared" ca="1" si="84"/>
        <v>2</v>
      </c>
      <c r="O310" s="1" t="str">
        <f t="shared" ca="1" si="72"/>
        <v>1-3 años</v>
      </c>
      <c r="P310" s="3">
        <v>32874</v>
      </c>
      <c r="Q310" s="1">
        <f t="shared" ca="1" si="73"/>
        <v>36</v>
      </c>
      <c r="R310" s="1" t="str">
        <f t="shared" ca="1" si="74"/>
        <v>35-44</v>
      </c>
      <c r="S310" s="1" t="s">
        <v>137</v>
      </c>
      <c r="T310" s="1"/>
      <c r="U310" s="1">
        <v>1</v>
      </c>
      <c r="V310" s="1">
        <v>1</v>
      </c>
      <c r="W310" s="1">
        <v>1</v>
      </c>
      <c r="X310" s="1">
        <v>1</v>
      </c>
      <c r="Y310" s="1"/>
      <c r="Z310" s="1"/>
      <c r="AA310" s="1"/>
      <c r="AB310" s="1"/>
      <c r="AC310" s="1"/>
      <c r="AD310" s="1"/>
      <c r="AE310" s="1"/>
      <c r="AF310" s="1"/>
      <c r="AG310" s="1"/>
      <c r="AH310" s="1"/>
      <c r="AI310" s="1"/>
      <c r="AJ310" s="1"/>
      <c r="AK310" s="1"/>
      <c r="AL310" s="1"/>
      <c r="AM310" s="1"/>
      <c r="AN310" s="1"/>
      <c r="AO310" s="1"/>
      <c r="AP310" s="1"/>
      <c r="AQ310" s="1"/>
      <c r="AR310" s="1"/>
      <c r="AS310" s="1"/>
      <c r="AT310" s="1"/>
      <c r="AU310" s="1"/>
      <c r="AV310" s="1"/>
      <c r="AW310" s="1"/>
      <c r="AX310" s="1"/>
      <c r="AY310" s="1"/>
      <c r="AZ310" s="1"/>
      <c r="BA310" s="1"/>
      <c r="BB310" s="1"/>
      <c r="BC310" s="1"/>
      <c r="BD310" s="1"/>
      <c r="BE310" s="1"/>
      <c r="BF310" s="1"/>
      <c r="BG310" s="1"/>
      <c r="BH310" s="1"/>
      <c r="BI310" s="1"/>
      <c r="BJ310" s="1"/>
      <c r="BK310" s="1"/>
      <c r="BL310" s="1"/>
      <c r="BM310" s="1"/>
      <c r="BN310" s="1"/>
      <c r="BO310" s="1"/>
      <c r="BP310" s="1"/>
      <c r="BQ310" s="1"/>
      <c r="BR310" s="1">
        <f t="shared" si="68"/>
        <v>4</v>
      </c>
      <c r="BS310" s="1" t="str">
        <f t="shared" si="75"/>
        <v>Sin préstamo</v>
      </c>
      <c r="BT310" s="1" t="s">
        <v>104</v>
      </c>
      <c r="BU310" s="1" t="s">
        <v>122</v>
      </c>
      <c r="BV310" s="1" t="s">
        <v>134</v>
      </c>
      <c r="BW310" s="3" t="s">
        <v>101</v>
      </c>
      <c r="BX310" s="4" t="str">
        <f t="shared" ca="1" si="76"/>
        <v/>
      </c>
      <c r="BY310" s="5" t="str">
        <f t="shared" ca="1" si="77"/>
        <v/>
      </c>
      <c r="BZ310" s="2">
        <f t="shared" ca="1" si="78"/>
        <v>444555</v>
      </c>
      <c r="CA310" s="2"/>
      <c r="CB310" s="2">
        <f t="shared" ca="1" si="79"/>
        <v>444555</v>
      </c>
      <c r="CC310" s="2"/>
      <c r="CD310" s="2"/>
      <c r="CE310" s="2" t="str">
        <f t="shared" ca="1" si="80"/>
        <v/>
      </c>
      <c r="CF310" s="2" t="str">
        <f t="shared" ca="1" si="81"/>
        <v/>
      </c>
      <c r="CG310" s="6" t="str">
        <f t="shared" ca="1" si="82"/>
        <v/>
      </c>
      <c r="CH310" s="2" t="str">
        <f t="shared" ca="1" si="83"/>
        <v/>
      </c>
      <c r="CI310" s="2" t="s">
        <v>102</v>
      </c>
    </row>
    <row r="311" spans="1:87" x14ac:dyDescent="0.75">
      <c r="A311">
        <v>11418</v>
      </c>
      <c r="B311" t="s">
        <v>99</v>
      </c>
      <c r="C311" s="12">
        <v>0.4</v>
      </c>
      <c r="D311" t="s">
        <v>101</v>
      </c>
      <c r="E311" t="s">
        <v>100</v>
      </c>
      <c r="F311" s="12">
        <v>0.3</v>
      </c>
      <c r="G311" s="12" t="str">
        <f t="shared" si="69"/>
        <v>No</v>
      </c>
      <c r="H311" t="s">
        <v>102</v>
      </c>
      <c r="I311" s="7" t="s">
        <v>117</v>
      </c>
      <c r="J311" s="8">
        <v>45107</v>
      </c>
      <c r="K311">
        <f t="shared" ca="1" si="70"/>
        <v>3</v>
      </c>
      <c r="L311" t="str">
        <f t="shared" ca="1" si="71"/>
        <v>3-5 años</v>
      </c>
      <c r="M311" s="8">
        <v>45107</v>
      </c>
      <c r="N311">
        <f t="shared" ca="1" si="84"/>
        <v>3</v>
      </c>
      <c r="O311" t="str">
        <f t="shared" ca="1" si="72"/>
        <v>3-5 años</v>
      </c>
      <c r="P311" s="8">
        <v>31048</v>
      </c>
      <c r="Q311">
        <f t="shared" ca="1" si="73"/>
        <v>41</v>
      </c>
      <c r="R311" t="str">
        <f t="shared" ca="1" si="74"/>
        <v>35-44</v>
      </c>
      <c r="S311" t="s">
        <v>133</v>
      </c>
      <c r="T311">
        <v>1</v>
      </c>
      <c r="V311">
        <v>1</v>
      </c>
      <c r="X311">
        <v>1</v>
      </c>
      <c r="Z311">
        <v>1</v>
      </c>
      <c r="BR311">
        <f t="shared" si="68"/>
        <v>4</v>
      </c>
      <c r="BS311" t="str">
        <f t="shared" si="75"/>
        <v>Préstamo</v>
      </c>
      <c r="BT311" t="s">
        <v>104</v>
      </c>
      <c r="BU311" t="s">
        <v>122</v>
      </c>
      <c r="BV311" t="s">
        <v>123</v>
      </c>
      <c r="BW311" s="8" t="s">
        <v>101</v>
      </c>
      <c r="BX311" s="9">
        <f t="shared" ca="1" si="76"/>
        <v>4780114</v>
      </c>
      <c r="BY311" s="10" t="str">
        <f t="shared" ca="1" si="77"/>
        <v>750k-5 mil</v>
      </c>
      <c r="BZ311" s="7">
        <f t="shared" ca="1" si="78"/>
        <v>298533</v>
      </c>
      <c r="CA311" s="7"/>
      <c r="CB311" s="7">
        <f t="shared" ca="1" si="79"/>
        <v>298533</v>
      </c>
      <c r="CC311" s="7" t="s">
        <v>119</v>
      </c>
      <c r="CD311" s="7" t="s">
        <v>111</v>
      </c>
      <c r="CE311" s="7">
        <f t="shared" ca="1" si="80"/>
        <v>8</v>
      </c>
      <c r="CF311" s="7">
        <f t="shared" ca="1" si="81"/>
        <v>597514.25</v>
      </c>
      <c r="CG311" s="11">
        <f t="shared" ca="1" si="82"/>
        <v>16.012012072367209</v>
      </c>
      <c r="CH311" s="7" t="str">
        <f t="shared" ca="1" si="83"/>
        <v>10-20x</v>
      </c>
      <c r="CI311" s="7" t="s">
        <v>112</v>
      </c>
    </row>
    <row r="312" spans="1:87" x14ac:dyDescent="0.75">
      <c r="A312" s="1">
        <v>11419</v>
      </c>
      <c r="B312" s="1" t="s">
        <v>129</v>
      </c>
      <c r="C312" s="13">
        <v>0.5</v>
      </c>
      <c r="D312" s="1" t="s">
        <v>100</v>
      </c>
      <c r="E312" s="1" t="s">
        <v>101</v>
      </c>
      <c r="F312" s="13"/>
      <c r="G312" s="13" t="str">
        <f t="shared" si="69"/>
        <v>Si</v>
      </c>
      <c r="H312" s="1" t="s">
        <v>116</v>
      </c>
      <c r="I312" s="2" t="s">
        <v>117</v>
      </c>
      <c r="J312" s="3">
        <v>44927</v>
      </c>
      <c r="K312" s="1">
        <f t="shared" ca="1" si="70"/>
        <v>3</v>
      </c>
      <c r="L312" s="1" t="str">
        <f t="shared" ca="1" si="71"/>
        <v>3-5 años</v>
      </c>
      <c r="M312" s="3">
        <v>44927</v>
      </c>
      <c r="N312" s="1">
        <f t="shared" ca="1" si="84"/>
        <v>3</v>
      </c>
      <c r="O312" s="1" t="str">
        <f t="shared" ca="1" si="72"/>
        <v>3-5 años</v>
      </c>
      <c r="P312" s="3">
        <v>29221</v>
      </c>
      <c r="Q312" s="1">
        <f t="shared" ca="1" si="73"/>
        <v>46</v>
      </c>
      <c r="R312" s="1" t="str">
        <f t="shared" ca="1" si="74"/>
        <v>45-54</v>
      </c>
      <c r="S312" s="1" t="s">
        <v>137</v>
      </c>
      <c r="T312" s="1">
        <v>1</v>
      </c>
      <c r="U312" s="1">
        <v>1</v>
      </c>
      <c r="V312" s="1"/>
      <c r="W312" s="1">
        <v>1</v>
      </c>
      <c r="X312" s="1"/>
      <c r="Y312" s="1">
        <v>1</v>
      </c>
      <c r="Z312" s="1"/>
      <c r="AA312" s="1"/>
      <c r="AB312" s="1"/>
      <c r="AC312" s="1"/>
      <c r="AD312" s="1"/>
      <c r="AE312" s="1"/>
      <c r="AF312" s="1"/>
      <c r="AG312" s="1"/>
      <c r="AH312" s="1"/>
      <c r="AI312" s="1"/>
      <c r="AJ312" s="1"/>
      <c r="AK312" s="1"/>
      <c r="AL312" s="1"/>
      <c r="AM312" s="1"/>
      <c r="AN312" s="1"/>
      <c r="AO312" s="1"/>
      <c r="AP312" s="1"/>
      <c r="AQ312" s="1"/>
      <c r="AR312" s="1"/>
      <c r="AS312" s="1"/>
      <c r="AT312" s="1"/>
      <c r="AU312" s="1"/>
      <c r="AV312" s="1"/>
      <c r="AW312" s="1"/>
      <c r="AX312" s="1"/>
      <c r="AY312" s="1"/>
      <c r="AZ312" s="1"/>
      <c r="BA312" s="1"/>
      <c r="BB312" s="1"/>
      <c r="BC312" s="1"/>
      <c r="BD312" s="1"/>
      <c r="BE312" s="1"/>
      <c r="BF312" s="1"/>
      <c r="BG312" s="1"/>
      <c r="BH312" s="1"/>
      <c r="BI312" s="1"/>
      <c r="BJ312" s="1"/>
      <c r="BK312" s="1"/>
      <c r="BL312" s="1"/>
      <c r="BM312" s="1"/>
      <c r="BN312" s="1"/>
      <c r="BO312" s="1"/>
      <c r="BP312" s="1"/>
      <c r="BQ312" s="1"/>
      <c r="BR312" s="1">
        <f t="shared" si="68"/>
        <v>4</v>
      </c>
      <c r="BS312" s="1" t="str">
        <f t="shared" si="75"/>
        <v>Préstamo</v>
      </c>
      <c r="BT312" s="1" t="s">
        <v>104</v>
      </c>
      <c r="BU312" s="1" t="s">
        <v>109</v>
      </c>
      <c r="BV312" s="1" t="s">
        <v>106</v>
      </c>
      <c r="BW312" s="3" t="s">
        <v>101</v>
      </c>
      <c r="BX312" s="4">
        <f t="shared" ca="1" si="76"/>
        <v>780480</v>
      </c>
      <c r="BY312" s="5" t="str">
        <f t="shared" ca="1" si="77"/>
        <v>750k-5 mil</v>
      </c>
      <c r="BZ312" s="2">
        <f t="shared" ca="1" si="78"/>
        <v>1521255</v>
      </c>
      <c r="CA312" s="2"/>
      <c r="CB312" s="2">
        <f t="shared" ca="1" si="79"/>
        <v>1521255</v>
      </c>
      <c r="CC312" s="2" t="s">
        <v>110</v>
      </c>
      <c r="CD312" s="2" t="s">
        <v>125</v>
      </c>
      <c r="CE312" s="2">
        <f t="shared" ca="1" si="80"/>
        <v>5</v>
      </c>
      <c r="CF312" s="2">
        <f t="shared" ca="1" si="81"/>
        <v>156096</v>
      </c>
      <c r="CG312" s="6">
        <f t="shared" ca="1" si="82"/>
        <v>0.51305008036128064</v>
      </c>
      <c r="CH312" s="2" t="str">
        <f t="shared" ca="1" si="83"/>
        <v>1x</v>
      </c>
      <c r="CI312" s="2" t="s">
        <v>112</v>
      </c>
    </row>
    <row r="313" spans="1:87" x14ac:dyDescent="0.75">
      <c r="A313">
        <v>11420</v>
      </c>
      <c r="B313" t="s">
        <v>99</v>
      </c>
      <c r="C313" s="12">
        <v>0.6</v>
      </c>
      <c r="D313" t="s">
        <v>101</v>
      </c>
      <c r="E313" t="s">
        <v>101</v>
      </c>
      <c r="G313" s="12" t="str">
        <f t="shared" si="69"/>
        <v>Si</v>
      </c>
      <c r="H313" t="s">
        <v>116</v>
      </c>
      <c r="I313" s="7" t="s">
        <v>102</v>
      </c>
      <c r="J313" s="8">
        <v>44742</v>
      </c>
      <c r="K313">
        <f t="shared" ca="1" si="70"/>
        <v>4</v>
      </c>
      <c r="L313" t="str">
        <f t="shared" ca="1" si="71"/>
        <v>3-5 años</v>
      </c>
      <c r="M313" s="8">
        <v>44742</v>
      </c>
      <c r="N313">
        <f t="shared" ca="1" si="84"/>
        <v>4</v>
      </c>
      <c r="O313" t="str">
        <f t="shared" ca="1" si="72"/>
        <v>3-5 años</v>
      </c>
      <c r="P313" s="8">
        <v>27395</v>
      </c>
      <c r="Q313">
        <f t="shared" ca="1" si="73"/>
        <v>51</v>
      </c>
      <c r="R313" t="str">
        <f t="shared" ca="1" si="74"/>
        <v>45-54</v>
      </c>
      <c r="S313" t="s">
        <v>159</v>
      </c>
      <c r="V313">
        <v>1</v>
      </c>
      <c r="X313">
        <v>1</v>
      </c>
      <c r="Z313">
        <v>1</v>
      </c>
      <c r="BR313">
        <f t="shared" si="68"/>
        <v>3</v>
      </c>
      <c r="BS313" t="str">
        <f t="shared" si="75"/>
        <v>Sin préstamo</v>
      </c>
      <c r="BT313" t="s">
        <v>104</v>
      </c>
      <c r="BU313" t="s">
        <v>105</v>
      </c>
      <c r="BV313" t="s">
        <v>106</v>
      </c>
      <c r="BW313" s="8" t="s">
        <v>101</v>
      </c>
      <c r="BX313" s="9" t="str">
        <f t="shared" ca="1" si="76"/>
        <v/>
      </c>
      <c r="BY313" s="10" t="str">
        <f t="shared" ca="1" si="77"/>
        <v/>
      </c>
      <c r="BZ313" s="7">
        <f t="shared" ca="1" si="78"/>
        <v>1637707</v>
      </c>
      <c r="CA313" s="7"/>
      <c r="CB313" s="7">
        <f t="shared" ca="1" si="79"/>
        <v>1637707</v>
      </c>
      <c r="CC313" s="7"/>
      <c r="CD313" s="7"/>
      <c r="CE313" s="7" t="str">
        <f t="shared" ca="1" si="80"/>
        <v/>
      </c>
      <c r="CF313" s="7" t="str">
        <f t="shared" ca="1" si="81"/>
        <v/>
      </c>
      <c r="CG313" s="11" t="str">
        <f t="shared" ca="1" si="82"/>
        <v/>
      </c>
      <c r="CH313" s="7" t="str">
        <f t="shared" ca="1" si="83"/>
        <v/>
      </c>
      <c r="CI313" s="7" t="s">
        <v>102</v>
      </c>
    </row>
    <row r="314" spans="1:87" x14ac:dyDescent="0.75">
      <c r="A314" s="1">
        <v>11421</v>
      </c>
      <c r="B314" s="1" t="s">
        <v>99</v>
      </c>
      <c r="C314" s="13">
        <v>0.7</v>
      </c>
      <c r="D314" s="1" t="s">
        <v>100</v>
      </c>
      <c r="E314" s="1" t="s">
        <v>100</v>
      </c>
      <c r="F314" s="13">
        <v>0.4</v>
      </c>
      <c r="G314" s="13" t="str">
        <f t="shared" si="69"/>
        <v>Si</v>
      </c>
      <c r="H314" s="1" t="s">
        <v>107</v>
      </c>
      <c r="I314" s="2" t="s">
        <v>108</v>
      </c>
      <c r="J314" s="3">
        <v>44562</v>
      </c>
      <c r="K314" s="1">
        <f t="shared" ca="1" si="70"/>
        <v>4</v>
      </c>
      <c r="L314" s="1" t="str">
        <f t="shared" ca="1" si="71"/>
        <v>3-5 años</v>
      </c>
      <c r="M314" s="3">
        <v>44562</v>
      </c>
      <c r="N314" s="1">
        <f t="shared" ca="1" si="84"/>
        <v>4</v>
      </c>
      <c r="O314" s="1" t="str">
        <f t="shared" ca="1" si="72"/>
        <v>3-5 años</v>
      </c>
      <c r="P314" s="3">
        <v>25569</v>
      </c>
      <c r="Q314" s="1">
        <f t="shared" ca="1" si="73"/>
        <v>56</v>
      </c>
      <c r="R314" s="1" t="str">
        <f t="shared" ca="1" si="74"/>
        <v>55-64</v>
      </c>
      <c r="S314" s="1" t="s">
        <v>126</v>
      </c>
      <c r="T314" s="1">
        <v>1</v>
      </c>
      <c r="U314" s="1">
        <v>1</v>
      </c>
      <c r="V314" s="1">
        <v>1</v>
      </c>
      <c r="W314" s="1">
        <v>1</v>
      </c>
      <c r="X314" s="1">
        <v>1</v>
      </c>
      <c r="Y314" s="1">
        <v>1</v>
      </c>
      <c r="Z314" s="1">
        <v>1</v>
      </c>
      <c r="AA314" s="1"/>
      <c r="AB314" s="1"/>
      <c r="AC314" s="1"/>
      <c r="AD314" s="1"/>
      <c r="AE314" s="1"/>
      <c r="AF314" s="1"/>
      <c r="AG314" s="1"/>
      <c r="AH314" s="1"/>
      <c r="AI314" s="1"/>
      <c r="AJ314" s="1"/>
      <c r="AK314" s="1"/>
      <c r="AL314" s="1"/>
      <c r="AM314" s="1"/>
      <c r="AN314" s="1"/>
      <c r="AO314" s="1"/>
      <c r="AP314" s="1"/>
      <c r="AQ314" s="1"/>
      <c r="AR314" s="1"/>
      <c r="AS314" s="1"/>
      <c r="AT314" s="1"/>
      <c r="AU314" s="1"/>
      <c r="AV314" s="1"/>
      <c r="AW314" s="1"/>
      <c r="AX314" s="1"/>
      <c r="AY314" s="1"/>
      <c r="AZ314" s="1"/>
      <c r="BA314" s="1"/>
      <c r="BB314" s="1"/>
      <c r="BC314" s="1"/>
      <c r="BD314" s="1"/>
      <c r="BE314" s="1"/>
      <c r="BF314" s="1"/>
      <c r="BG314" s="1"/>
      <c r="BH314" s="1"/>
      <c r="BI314" s="1"/>
      <c r="BJ314" s="1"/>
      <c r="BK314" s="1"/>
      <c r="BL314" s="1"/>
      <c r="BM314" s="1"/>
      <c r="BN314" s="1"/>
      <c r="BO314" s="1"/>
      <c r="BP314" s="1"/>
      <c r="BQ314" s="1"/>
      <c r="BR314" s="1">
        <f t="shared" si="68"/>
        <v>7</v>
      </c>
      <c r="BS314" s="1" t="str">
        <f t="shared" si="75"/>
        <v>Préstamo</v>
      </c>
      <c r="BT314" s="1" t="s">
        <v>104</v>
      </c>
      <c r="BU314" s="1" t="s">
        <v>109</v>
      </c>
      <c r="BV314" s="1" t="s">
        <v>106</v>
      </c>
      <c r="BW314" s="3" t="s">
        <v>101</v>
      </c>
      <c r="BX314" s="4">
        <f t="shared" ca="1" si="76"/>
        <v>2079097</v>
      </c>
      <c r="BY314" s="5" t="str">
        <f t="shared" ca="1" si="77"/>
        <v>750k-5 mil</v>
      </c>
      <c r="BZ314" s="2">
        <f t="shared" ca="1" si="78"/>
        <v>1476519</v>
      </c>
      <c r="CA314" s="2"/>
      <c r="CB314" s="2">
        <f t="shared" ca="1" si="79"/>
        <v>1476519</v>
      </c>
      <c r="CC314" s="2" t="s">
        <v>119</v>
      </c>
      <c r="CD314" s="2" t="s">
        <v>125</v>
      </c>
      <c r="CE314" s="2">
        <f t="shared" ca="1" si="80"/>
        <v>4</v>
      </c>
      <c r="CF314" s="2">
        <f t="shared" ca="1" si="81"/>
        <v>519774.25</v>
      </c>
      <c r="CG314" s="6">
        <f t="shared" ca="1" si="82"/>
        <v>1.4081071764061281</v>
      </c>
      <c r="CH314" s="2" t="str">
        <f t="shared" ca="1" si="83"/>
        <v>1-5x</v>
      </c>
      <c r="CI314" s="2" t="s">
        <v>112</v>
      </c>
    </row>
    <row r="315" spans="1:87" x14ac:dyDescent="0.75">
      <c r="A315">
        <v>11422</v>
      </c>
      <c r="B315" t="s">
        <v>99</v>
      </c>
      <c r="C315" s="12">
        <v>0.8</v>
      </c>
      <c r="D315" t="s">
        <v>101</v>
      </c>
      <c r="E315" t="s">
        <v>100</v>
      </c>
      <c r="F315" s="12">
        <v>0.75</v>
      </c>
      <c r="G315" s="12" t="str">
        <f t="shared" si="69"/>
        <v>Si</v>
      </c>
      <c r="H315" t="s">
        <v>102</v>
      </c>
      <c r="I315" s="7" t="s">
        <v>117</v>
      </c>
      <c r="J315" s="8">
        <v>44377</v>
      </c>
      <c r="K315">
        <f t="shared" ca="1" si="70"/>
        <v>5</v>
      </c>
      <c r="L315" t="str">
        <f t="shared" ca="1" si="71"/>
        <v>5-10 años</v>
      </c>
      <c r="M315" s="8">
        <v>44377</v>
      </c>
      <c r="N315">
        <f t="shared" ca="1" si="84"/>
        <v>5</v>
      </c>
      <c r="O315" t="str">
        <f t="shared" ca="1" si="72"/>
        <v>5-10 años</v>
      </c>
      <c r="P315" s="8">
        <v>23743</v>
      </c>
      <c r="Q315">
        <f t="shared" ca="1" si="73"/>
        <v>61</v>
      </c>
      <c r="R315" t="str">
        <f t="shared" ca="1" si="74"/>
        <v>55-64</v>
      </c>
      <c r="S315" t="s">
        <v>103</v>
      </c>
      <c r="V315">
        <v>1</v>
      </c>
      <c r="X315">
        <v>1</v>
      </c>
      <c r="Z315">
        <v>1</v>
      </c>
      <c r="BR315">
        <f t="shared" si="68"/>
        <v>3</v>
      </c>
      <c r="BS315" t="str">
        <f t="shared" si="75"/>
        <v>Sin préstamo</v>
      </c>
      <c r="BT315" t="s">
        <v>104</v>
      </c>
      <c r="BU315" t="s">
        <v>122</v>
      </c>
      <c r="BV315" t="s">
        <v>134</v>
      </c>
      <c r="BW315" s="8" t="s">
        <v>101</v>
      </c>
      <c r="BX315" s="9" t="str">
        <f t="shared" ca="1" si="76"/>
        <v/>
      </c>
      <c r="BY315" s="10" t="str">
        <f t="shared" ca="1" si="77"/>
        <v/>
      </c>
      <c r="BZ315" s="7">
        <f t="shared" ca="1" si="78"/>
        <v>276164</v>
      </c>
      <c r="CA315" s="7"/>
      <c r="CB315" s="7">
        <f t="shared" ca="1" si="79"/>
        <v>276164</v>
      </c>
      <c r="CC315" s="7"/>
      <c r="CD315" s="7"/>
      <c r="CE315" s="7" t="str">
        <f t="shared" ca="1" si="80"/>
        <v/>
      </c>
      <c r="CF315" s="7" t="str">
        <f t="shared" ca="1" si="81"/>
        <v/>
      </c>
      <c r="CG315" s="11" t="str">
        <f t="shared" ca="1" si="82"/>
        <v/>
      </c>
      <c r="CH315" s="7" t="str">
        <f t="shared" ca="1" si="83"/>
        <v/>
      </c>
      <c r="CI315" s="7" t="s">
        <v>102</v>
      </c>
    </row>
    <row r="316" spans="1:87" x14ac:dyDescent="0.75">
      <c r="A316" s="1">
        <v>11423</v>
      </c>
      <c r="B316" s="1" t="s">
        <v>127</v>
      </c>
      <c r="C316" s="13">
        <v>0.75</v>
      </c>
      <c r="D316" s="1" t="s">
        <v>100</v>
      </c>
      <c r="E316" s="1" t="s">
        <v>101</v>
      </c>
      <c r="F316" s="13"/>
      <c r="G316" s="13" t="str">
        <f t="shared" si="69"/>
        <v>Si</v>
      </c>
      <c r="H316" s="1" t="s">
        <v>102</v>
      </c>
      <c r="I316" s="2" t="s">
        <v>102</v>
      </c>
      <c r="J316" s="3">
        <v>44197</v>
      </c>
      <c r="K316" s="1">
        <f t="shared" ca="1" si="70"/>
        <v>5</v>
      </c>
      <c r="L316" s="1" t="str">
        <f t="shared" ca="1" si="71"/>
        <v>5-10 años</v>
      </c>
      <c r="M316" s="3">
        <v>44197</v>
      </c>
      <c r="N316" s="1">
        <f t="shared" ca="1" si="84"/>
        <v>5</v>
      </c>
      <c r="O316" s="1" t="str">
        <f t="shared" ca="1" si="72"/>
        <v>5-10 años</v>
      </c>
      <c r="P316" s="3">
        <v>36526</v>
      </c>
      <c r="Q316" s="1">
        <f t="shared" ca="1" si="73"/>
        <v>26</v>
      </c>
      <c r="R316" s="1" t="str">
        <f t="shared" ca="1" si="74"/>
        <v>25-34</v>
      </c>
      <c r="S316" s="1" t="s">
        <v>137</v>
      </c>
      <c r="T316" s="1">
        <v>1</v>
      </c>
      <c r="U316" s="1">
        <v>1</v>
      </c>
      <c r="V316" s="1">
        <v>1</v>
      </c>
      <c r="W316" s="1">
        <v>1</v>
      </c>
      <c r="X316" s="1">
        <v>1</v>
      </c>
      <c r="Y316" s="1"/>
      <c r="Z316" s="1"/>
      <c r="AA316" s="1"/>
      <c r="AB316" s="1"/>
      <c r="AC316" s="1"/>
      <c r="AD316" s="1"/>
      <c r="AE316" s="1"/>
      <c r="AF316" s="1"/>
      <c r="AG316" s="1"/>
      <c r="AH316" s="1"/>
      <c r="AI316" s="1"/>
      <c r="AJ316" s="1"/>
      <c r="AK316" s="1"/>
      <c r="AL316" s="1"/>
      <c r="AM316" s="1"/>
      <c r="AN316" s="1"/>
      <c r="AO316" s="1"/>
      <c r="AP316" s="1"/>
      <c r="AQ316" s="1"/>
      <c r="AR316" s="1"/>
      <c r="AS316" s="1"/>
      <c r="AT316" s="1"/>
      <c r="AU316" s="1"/>
      <c r="AV316" s="1"/>
      <c r="AW316" s="1"/>
      <c r="AX316" s="1"/>
      <c r="AY316" s="1"/>
      <c r="AZ316" s="1"/>
      <c r="BA316" s="1"/>
      <c r="BB316" s="1"/>
      <c r="BC316" s="1"/>
      <c r="BD316" s="1"/>
      <c r="BE316" s="1"/>
      <c r="BF316" s="1"/>
      <c r="BG316" s="1"/>
      <c r="BH316" s="1"/>
      <c r="BI316" s="1"/>
      <c r="BJ316" s="1"/>
      <c r="BK316" s="1"/>
      <c r="BL316" s="1"/>
      <c r="BM316" s="1"/>
      <c r="BN316" s="1"/>
      <c r="BO316" s="1"/>
      <c r="BP316" s="1"/>
      <c r="BQ316" s="1"/>
      <c r="BR316" s="1">
        <f t="shared" si="68"/>
        <v>5</v>
      </c>
      <c r="BS316" s="1" t="str">
        <f t="shared" si="75"/>
        <v>Préstamo</v>
      </c>
      <c r="BT316" s="1" t="s">
        <v>104</v>
      </c>
      <c r="BU316" s="1" t="s">
        <v>122</v>
      </c>
      <c r="BV316" s="1" t="s">
        <v>123</v>
      </c>
      <c r="BW316" s="3" t="s">
        <v>100</v>
      </c>
      <c r="BX316" s="4">
        <f t="shared" ca="1" si="76"/>
        <v>4277890</v>
      </c>
      <c r="BY316" s="5" t="str">
        <f t="shared" ca="1" si="77"/>
        <v>750k-5 mil</v>
      </c>
      <c r="BZ316" s="2">
        <f t="shared" ca="1" si="78"/>
        <v>1131758</v>
      </c>
      <c r="CA316" s="2"/>
      <c r="CB316" s="2">
        <f t="shared" ca="1" si="79"/>
        <v>1131758</v>
      </c>
      <c r="CC316" s="2" t="s">
        <v>110</v>
      </c>
      <c r="CD316" s="2" t="s">
        <v>125</v>
      </c>
      <c r="CE316" s="2">
        <f t="shared" ca="1" si="80"/>
        <v>5</v>
      </c>
      <c r="CF316" s="2">
        <f t="shared" ca="1" si="81"/>
        <v>855578</v>
      </c>
      <c r="CG316" s="6">
        <f t="shared" ca="1" si="82"/>
        <v>3.7798628328670971</v>
      </c>
      <c r="CH316" s="2" t="str">
        <f t="shared" ca="1" si="83"/>
        <v>1-5x</v>
      </c>
      <c r="CI316" s="2" t="s">
        <v>112</v>
      </c>
    </row>
    <row r="317" spans="1:87" x14ac:dyDescent="0.75">
      <c r="A317">
        <v>11424</v>
      </c>
      <c r="B317" t="s">
        <v>127</v>
      </c>
      <c r="C317" s="12">
        <v>1</v>
      </c>
      <c r="D317" t="s">
        <v>101</v>
      </c>
      <c r="E317" t="s">
        <v>101</v>
      </c>
      <c r="G317" s="12" t="str">
        <f t="shared" si="69"/>
        <v>Si</v>
      </c>
      <c r="H317" t="s">
        <v>116</v>
      </c>
      <c r="I317" s="7" t="s">
        <v>117</v>
      </c>
      <c r="J317" s="8">
        <v>44012</v>
      </c>
      <c r="K317">
        <f t="shared" ca="1" si="70"/>
        <v>6</v>
      </c>
      <c r="L317" t="str">
        <f t="shared" ca="1" si="71"/>
        <v>5-10 años</v>
      </c>
      <c r="M317" s="8">
        <v>44012</v>
      </c>
      <c r="N317">
        <f t="shared" ca="1" si="84"/>
        <v>6</v>
      </c>
      <c r="O317" t="str">
        <f t="shared" ca="1" si="72"/>
        <v>5-10 años</v>
      </c>
      <c r="P317" s="8">
        <v>34700</v>
      </c>
      <c r="Q317">
        <f t="shared" ca="1" si="73"/>
        <v>31</v>
      </c>
      <c r="R317" t="str">
        <f t="shared" ca="1" si="74"/>
        <v>25-34</v>
      </c>
      <c r="S317" t="s">
        <v>114</v>
      </c>
      <c r="T317">
        <v>1</v>
      </c>
      <c r="V317">
        <v>1</v>
      </c>
      <c r="X317">
        <v>1</v>
      </c>
      <c r="Z317">
        <v>1</v>
      </c>
      <c r="BR317">
        <f t="shared" si="68"/>
        <v>4</v>
      </c>
      <c r="BS317" t="str">
        <f t="shared" si="75"/>
        <v>Préstamo</v>
      </c>
      <c r="BT317" t="s">
        <v>104</v>
      </c>
      <c r="BU317" t="s">
        <v>122</v>
      </c>
      <c r="BV317" t="s">
        <v>123</v>
      </c>
      <c r="BW317" s="8" t="s">
        <v>101</v>
      </c>
      <c r="BX317" s="9">
        <f t="shared" ca="1" si="76"/>
        <v>1950015</v>
      </c>
      <c r="BY317" s="10" t="str">
        <f t="shared" ca="1" si="77"/>
        <v>750k-5 mil</v>
      </c>
      <c r="BZ317" s="7">
        <f t="shared" ca="1" si="78"/>
        <v>288931</v>
      </c>
      <c r="CA317" s="7"/>
      <c r="CB317" s="7">
        <f t="shared" ca="1" si="79"/>
        <v>288931</v>
      </c>
      <c r="CC317" s="7" t="s">
        <v>110</v>
      </c>
      <c r="CD317" s="7" t="s">
        <v>111</v>
      </c>
      <c r="CE317" s="7">
        <f t="shared" ca="1" si="80"/>
        <v>6</v>
      </c>
      <c r="CF317" s="7">
        <f t="shared" ca="1" si="81"/>
        <v>325002.5</v>
      </c>
      <c r="CG317" s="11">
        <f t="shared" ca="1" si="82"/>
        <v>6.7490681166091555</v>
      </c>
      <c r="CH317" s="7" t="str">
        <f t="shared" ca="1" si="83"/>
        <v>5-10x</v>
      </c>
      <c r="CI317" s="7" t="s">
        <v>112</v>
      </c>
    </row>
    <row r="318" spans="1:87" x14ac:dyDescent="0.75">
      <c r="A318" s="1">
        <v>11425</v>
      </c>
      <c r="B318" s="1" t="s">
        <v>99</v>
      </c>
      <c r="C318" s="13">
        <v>0</v>
      </c>
      <c r="D318" s="1" t="s">
        <v>100</v>
      </c>
      <c r="E318" s="1" t="s">
        <v>100</v>
      </c>
      <c r="F318" s="13">
        <v>0.15</v>
      </c>
      <c r="G318" s="13" t="str">
        <f t="shared" si="69"/>
        <v>No</v>
      </c>
      <c r="H318" s="1" t="s">
        <v>116</v>
      </c>
      <c r="I318" s="2" t="s">
        <v>124</v>
      </c>
      <c r="J318" s="3">
        <v>43831</v>
      </c>
      <c r="K318" s="1">
        <f t="shared" ca="1" si="70"/>
        <v>6</v>
      </c>
      <c r="L318" s="1" t="str">
        <f t="shared" ca="1" si="71"/>
        <v>5-10 años</v>
      </c>
      <c r="M318" s="3">
        <v>43831</v>
      </c>
      <c r="N318" s="1">
        <f t="shared" ca="1" si="84"/>
        <v>6</v>
      </c>
      <c r="O318" s="1" t="str">
        <f t="shared" ca="1" si="72"/>
        <v>5-10 años</v>
      </c>
      <c r="P318" s="3">
        <v>32874</v>
      </c>
      <c r="Q318" s="1">
        <f t="shared" ca="1" si="73"/>
        <v>36</v>
      </c>
      <c r="R318" s="1" t="str">
        <f t="shared" ca="1" si="74"/>
        <v>35-44</v>
      </c>
      <c r="S318" s="1" t="s">
        <v>103</v>
      </c>
      <c r="T318" s="1">
        <v>1</v>
      </c>
      <c r="U318" s="1">
        <v>1</v>
      </c>
      <c r="V318" s="1"/>
      <c r="W318" s="1">
        <v>1</v>
      </c>
      <c r="X318" s="1"/>
      <c r="Y318" s="1">
        <v>1</v>
      </c>
      <c r="Z318" s="1"/>
      <c r="AA318" s="1"/>
      <c r="AB318" s="1"/>
      <c r="AC318" s="1"/>
      <c r="AD318" s="1"/>
      <c r="AE318" s="1"/>
      <c r="AF318" s="1"/>
      <c r="AG318" s="1"/>
      <c r="AH318" s="1"/>
      <c r="AI318" s="1"/>
      <c r="AJ318" s="1"/>
      <c r="AK318" s="1"/>
      <c r="AL318" s="1"/>
      <c r="AM318" s="1"/>
      <c r="AN318" s="1"/>
      <c r="AO318" s="1"/>
      <c r="AP318" s="1"/>
      <c r="AQ318" s="1"/>
      <c r="AR318" s="1"/>
      <c r="AS318" s="1"/>
      <c r="AT318" s="1"/>
      <c r="AU318" s="1"/>
      <c r="AV318" s="1"/>
      <c r="AW318" s="1"/>
      <c r="AX318" s="1"/>
      <c r="AY318" s="1"/>
      <c r="AZ318" s="1"/>
      <c r="BA318" s="1"/>
      <c r="BB318" s="1"/>
      <c r="BC318" s="1"/>
      <c r="BD318" s="1"/>
      <c r="BE318" s="1"/>
      <c r="BF318" s="1"/>
      <c r="BG318" s="1"/>
      <c r="BH318" s="1"/>
      <c r="BI318" s="1"/>
      <c r="BJ318" s="1"/>
      <c r="BK318" s="1"/>
      <c r="BL318" s="1"/>
      <c r="BM318" s="1"/>
      <c r="BN318" s="1"/>
      <c r="BO318" s="1"/>
      <c r="BP318" s="1"/>
      <c r="BQ318" s="1"/>
      <c r="BR318" s="1">
        <f t="shared" si="68"/>
        <v>4</v>
      </c>
      <c r="BS318" s="1" t="str">
        <f t="shared" si="75"/>
        <v>Préstamo</v>
      </c>
      <c r="BT318" s="1" t="s">
        <v>104</v>
      </c>
      <c r="BU318" s="1" t="s">
        <v>105</v>
      </c>
      <c r="BV318" s="1" t="s">
        <v>106</v>
      </c>
      <c r="BW318" s="3" t="s">
        <v>101</v>
      </c>
      <c r="BX318" s="4">
        <f t="shared" ca="1" si="76"/>
        <v>3226018</v>
      </c>
      <c r="BY318" s="5" t="str">
        <f t="shared" ca="1" si="77"/>
        <v>750k-5 mil</v>
      </c>
      <c r="BZ318" s="2">
        <f t="shared" ca="1" si="78"/>
        <v>260458</v>
      </c>
      <c r="CA318" s="2"/>
      <c r="CB318" s="2">
        <f t="shared" ca="1" si="79"/>
        <v>260458</v>
      </c>
      <c r="CC318" s="2" t="s">
        <v>119</v>
      </c>
      <c r="CD318" s="2" t="s">
        <v>125</v>
      </c>
      <c r="CE318" s="2">
        <f t="shared" ca="1" si="80"/>
        <v>4</v>
      </c>
      <c r="CF318" s="2">
        <f t="shared" ca="1" si="81"/>
        <v>806504.5</v>
      </c>
      <c r="CG318" s="6">
        <f t="shared" ca="1" si="82"/>
        <v>12.385943223091632</v>
      </c>
      <c r="CH318" s="2" t="str">
        <f t="shared" ca="1" si="83"/>
        <v>10-20x</v>
      </c>
      <c r="CI318" s="2" t="s">
        <v>102</v>
      </c>
    </row>
    <row r="319" spans="1:87" x14ac:dyDescent="0.75">
      <c r="A319">
        <v>11426</v>
      </c>
      <c r="B319" t="s">
        <v>99</v>
      </c>
      <c r="C319" s="12">
        <v>0.4</v>
      </c>
      <c r="D319" t="s">
        <v>101</v>
      </c>
      <c r="E319" t="s">
        <v>100</v>
      </c>
      <c r="F319" s="12">
        <v>0.5</v>
      </c>
      <c r="G319" s="12" t="str">
        <f t="shared" si="69"/>
        <v>No</v>
      </c>
      <c r="H319" t="s">
        <v>102</v>
      </c>
      <c r="I319" s="7" t="s">
        <v>102</v>
      </c>
      <c r="J319" s="8">
        <v>43646</v>
      </c>
      <c r="K319">
        <f t="shared" ca="1" si="70"/>
        <v>7</v>
      </c>
      <c r="L319" t="str">
        <f t="shared" ca="1" si="71"/>
        <v>5-10 años</v>
      </c>
      <c r="M319" s="8">
        <v>43646</v>
      </c>
      <c r="N319">
        <f t="shared" ca="1" si="84"/>
        <v>7</v>
      </c>
      <c r="O319" t="str">
        <f t="shared" ca="1" si="72"/>
        <v>5-10 años</v>
      </c>
      <c r="P319" s="8">
        <v>31048</v>
      </c>
      <c r="Q319">
        <f t="shared" ca="1" si="73"/>
        <v>41</v>
      </c>
      <c r="R319" t="str">
        <f t="shared" ca="1" si="74"/>
        <v>35-44</v>
      </c>
      <c r="S319" t="s">
        <v>103</v>
      </c>
      <c r="V319">
        <v>1</v>
      </c>
      <c r="X319">
        <v>1</v>
      </c>
      <c r="Z319">
        <v>1</v>
      </c>
      <c r="BR319">
        <f t="shared" si="68"/>
        <v>3</v>
      </c>
      <c r="BS319" t="str">
        <f t="shared" si="75"/>
        <v>Sin préstamo</v>
      </c>
      <c r="BT319" t="s">
        <v>104</v>
      </c>
      <c r="BU319" t="s">
        <v>105</v>
      </c>
      <c r="BV319" t="s">
        <v>106</v>
      </c>
      <c r="BW319" s="8" t="s">
        <v>101</v>
      </c>
      <c r="BX319" s="9" t="str">
        <f t="shared" ca="1" si="76"/>
        <v/>
      </c>
      <c r="BY319" s="10" t="str">
        <f t="shared" ca="1" si="77"/>
        <v/>
      </c>
      <c r="BZ319" s="7">
        <f t="shared" ca="1" si="78"/>
        <v>1922661</v>
      </c>
      <c r="CA319" s="7"/>
      <c r="CB319" s="7">
        <f t="shared" ca="1" si="79"/>
        <v>1922661</v>
      </c>
      <c r="CC319" s="7"/>
      <c r="CD319" s="7"/>
      <c r="CE319" s="7" t="str">
        <f t="shared" ca="1" si="80"/>
        <v/>
      </c>
      <c r="CF319" s="7" t="str">
        <f t="shared" ca="1" si="81"/>
        <v/>
      </c>
      <c r="CG319" s="11" t="str">
        <f t="shared" ca="1" si="82"/>
        <v/>
      </c>
      <c r="CH319" s="7" t="str">
        <f t="shared" ca="1" si="83"/>
        <v/>
      </c>
      <c r="CI319" s="7" t="s">
        <v>102</v>
      </c>
    </row>
    <row r="320" spans="1:87" x14ac:dyDescent="0.75">
      <c r="A320" s="1">
        <v>11427</v>
      </c>
      <c r="B320" s="1" t="s">
        <v>120</v>
      </c>
      <c r="C320" s="13">
        <v>0.15</v>
      </c>
      <c r="D320" s="1" t="s">
        <v>100</v>
      </c>
      <c r="E320" s="1" t="s">
        <v>101</v>
      </c>
      <c r="F320" s="13"/>
      <c r="G320" s="13" t="str">
        <f t="shared" si="69"/>
        <v>No</v>
      </c>
      <c r="H320" s="1" t="s">
        <v>102</v>
      </c>
      <c r="I320" s="2" t="s">
        <v>117</v>
      </c>
      <c r="J320" s="3">
        <v>43466</v>
      </c>
      <c r="K320" s="1">
        <f t="shared" ca="1" si="70"/>
        <v>7</v>
      </c>
      <c r="L320" s="1" t="str">
        <f t="shared" ca="1" si="71"/>
        <v>5-10 años</v>
      </c>
      <c r="M320" s="3">
        <v>43466</v>
      </c>
      <c r="N320" s="1">
        <f t="shared" ca="1" si="84"/>
        <v>7</v>
      </c>
      <c r="O320" s="1" t="str">
        <f t="shared" ca="1" si="72"/>
        <v>5-10 años</v>
      </c>
      <c r="P320" s="3">
        <v>29221</v>
      </c>
      <c r="Q320" s="1">
        <f t="shared" ca="1" si="73"/>
        <v>46</v>
      </c>
      <c r="R320" s="1" t="str">
        <f t="shared" ca="1" si="74"/>
        <v>45-54</v>
      </c>
      <c r="S320" s="1" t="s">
        <v>114</v>
      </c>
      <c r="T320" s="1"/>
      <c r="U320" s="1">
        <v>1</v>
      </c>
      <c r="V320" s="1">
        <v>1</v>
      </c>
      <c r="W320" s="1">
        <v>1</v>
      </c>
      <c r="X320" s="1">
        <v>1</v>
      </c>
      <c r="Y320" s="1">
        <v>1</v>
      </c>
      <c r="Z320" s="1">
        <v>1</v>
      </c>
      <c r="AA320" s="1"/>
      <c r="AB320" s="1"/>
      <c r="AC320" s="1"/>
      <c r="AD320" s="1"/>
      <c r="AE320" s="1"/>
      <c r="AF320" s="1"/>
      <c r="AG320" s="1"/>
      <c r="AH320" s="1"/>
      <c r="AI320" s="1"/>
      <c r="AJ320" s="1"/>
      <c r="AK320" s="1"/>
      <c r="AL320" s="1"/>
      <c r="AM320" s="1"/>
      <c r="AN320" s="1"/>
      <c r="AO320" s="1"/>
      <c r="AP320" s="1"/>
      <c r="AQ320" s="1"/>
      <c r="AR320" s="1"/>
      <c r="AS320" s="1"/>
      <c r="AT320" s="1"/>
      <c r="AU320" s="1"/>
      <c r="AV320" s="1"/>
      <c r="AW320" s="1"/>
      <c r="AX320" s="1"/>
      <c r="AY320" s="1"/>
      <c r="AZ320" s="1"/>
      <c r="BA320" s="1"/>
      <c r="BB320" s="1"/>
      <c r="BC320" s="1"/>
      <c r="BD320" s="1"/>
      <c r="BE320" s="1"/>
      <c r="BF320" s="1"/>
      <c r="BG320" s="1"/>
      <c r="BH320" s="1"/>
      <c r="BI320" s="1"/>
      <c r="BJ320" s="1"/>
      <c r="BK320" s="1"/>
      <c r="BL320" s="1"/>
      <c r="BM320" s="1"/>
      <c r="BN320" s="1"/>
      <c r="BO320" s="1"/>
      <c r="BP320" s="1"/>
      <c r="BQ320" s="1"/>
      <c r="BR320" s="1">
        <f t="shared" si="68"/>
        <v>6</v>
      </c>
      <c r="BS320" s="1" t="str">
        <f t="shared" si="75"/>
        <v>Sin préstamo</v>
      </c>
      <c r="BT320" s="1" t="s">
        <v>104</v>
      </c>
      <c r="BU320" s="1" t="s">
        <v>122</v>
      </c>
      <c r="BV320" s="1" t="s">
        <v>130</v>
      </c>
      <c r="BW320" s="3" t="s">
        <v>101</v>
      </c>
      <c r="BX320" s="4" t="str">
        <f t="shared" ca="1" si="76"/>
        <v/>
      </c>
      <c r="BY320" s="5" t="str">
        <f t="shared" ca="1" si="77"/>
        <v/>
      </c>
      <c r="BZ320" s="2">
        <f t="shared" ca="1" si="78"/>
        <v>118699</v>
      </c>
      <c r="CA320" s="2"/>
      <c r="CB320" s="2">
        <f t="shared" ca="1" si="79"/>
        <v>118699</v>
      </c>
      <c r="CC320" s="2"/>
      <c r="CD320" s="2"/>
      <c r="CE320" s="2" t="str">
        <f t="shared" ca="1" si="80"/>
        <v/>
      </c>
      <c r="CF320" s="2" t="str">
        <f t="shared" ca="1" si="81"/>
        <v/>
      </c>
      <c r="CG320" s="6" t="str">
        <f t="shared" ca="1" si="82"/>
        <v/>
      </c>
      <c r="CH320" s="2" t="str">
        <f t="shared" ca="1" si="83"/>
        <v/>
      </c>
      <c r="CI320" s="2" t="s">
        <v>102</v>
      </c>
    </row>
    <row r="321" spans="1:87" x14ac:dyDescent="0.75">
      <c r="A321">
        <v>11428</v>
      </c>
      <c r="B321" t="s">
        <v>120</v>
      </c>
      <c r="C321" s="12">
        <v>0.2</v>
      </c>
      <c r="D321" t="s">
        <v>101</v>
      </c>
      <c r="E321" t="s">
        <v>101</v>
      </c>
      <c r="G321" s="12" t="str">
        <f t="shared" si="69"/>
        <v>No</v>
      </c>
      <c r="H321" t="s">
        <v>102</v>
      </c>
      <c r="I321" s="7" t="s">
        <v>117</v>
      </c>
      <c r="J321" s="8">
        <v>43281</v>
      </c>
      <c r="K321">
        <f t="shared" ca="1" si="70"/>
        <v>8</v>
      </c>
      <c r="L321" t="str">
        <f t="shared" ca="1" si="71"/>
        <v>5-10 años</v>
      </c>
      <c r="M321" s="8">
        <v>43281</v>
      </c>
      <c r="N321">
        <f t="shared" ca="1" si="84"/>
        <v>8</v>
      </c>
      <c r="O321" t="str">
        <f t="shared" ca="1" si="72"/>
        <v>5-10 años</v>
      </c>
      <c r="P321" s="8">
        <v>27395</v>
      </c>
      <c r="Q321">
        <f t="shared" ca="1" si="73"/>
        <v>51</v>
      </c>
      <c r="R321" t="str">
        <f t="shared" ca="1" si="74"/>
        <v>45-54</v>
      </c>
      <c r="S321" t="s">
        <v>114</v>
      </c>
      <c r="V321">
        <v>1</v>
      </c>
      <c r="X321">
        <v>1</v>
      </c>
      <c r="Z321">
        <v>1</v>
      </c>
      <c r="BR321">
        <f t="shared" si="68"/>
        <v>3</v>
      </c>
      <c r="BS321" t="str">
        <f t="shared" si="75"/>
        <v>Sin préstamo</v>
      </c>
      <c r="BT321" t="s">
        <v>104</v>
      </c>
      <c r="BU321" t="s">
        <v>122</v>
      </c>
      <c r="BV321" t="s">
        <v>130</v>
      </c>
      <c r="BW321" s="8" t="s">
        <v>101</v>
      </c>
      <c r="BX321" s="9" t="str">
        <f t="shared" ca="1" si="76"/>
        <v/>
      </c>
      <c r="BY321" s="10" t="str">
        <f t="shared" ca="1" si="77"/>
        <v/>
      </c>
      <c r="BZ321" s="7">
        <f t="shared" ca="1" si="78"/>
        <v>239501</v>
      </c>
      <c r="CA321" s="7"/>
      <c r="CB321" s="7">
        <f t="shared" ca="1" si="79"/>
        <v>239501</v>
      </c>
      <c r="CC321" s="7"/>
      <c r="CD321" s="7"/>
      <c r="CE321" s="7" t="str">
        <f t="shared" ca="1" si="80"/>
        <v/>
      </c>
      <c r="CF321" s="7" t="str">
        <f t="shared" ca="1" si="81"/>
        <v/>
      </c>
      <c r="CG321" s="11" t="str">
        <f t="shared" ca="1" si="82"/>
        <v/>
      </c>
      <c r="CH321" s="7" t="str">
        <f t="shared" ca="1" si="83"/>
        <v/>
      </c>
      <c r="CI321" s="7" t="s">
        <v>102</v>
      </c>
    </row>
    <row r="322" spans="1:87" x14ac:dyDescent="0.75">
      <c r="A322" s="1">
        <v>11429</v>
      </c>
      <c r="B322" s="1" t="s">
        <v>99</v>
      </c>
      <c r="C322" s="13">
        <v>0.3</v>
      </c>
      <c r="D322" s="1" t="s">
        <v>100</v>
      </c>
      <c r="E322" s="1" t="s">
        <v>100</v>
      </c>
      <c r="F322" s="13">
        <v>0.15</v>
      </c>
      <c r="G322" s="13" t="str">
        <f t="shared" si="69"/>
        <v>No</v>
      </c>
      <c r="H322" s="1" t="s">
        <v>102</v>
      </c>
      <c r="I322" s="2" t="s">
        <v>108</v>
      </c>
      <c r="J322" s="3">
        <v>43101</v>
      </c>
      <c r="K322" s="1">
        <f t="shared" ca="1" si="70"/>
        <v>8</v>
      </c>
      <c r="L322" s="1" t="str">
        <f t="shared" ca="1" si="71"/>
        <v>5-10 años</v>
      </c>
      <c r="M322" s="3">
        <v>43101</v>
      </c>
      <c r="N322" s="1">
        <f t="shared" ca="1" si="84"/>
        <v>8</v>
      </c>
      <c r="O322" s="1" t="str">
        <f t="shared" ca="1" si="72"/>
        <v>5-10 años</v>
      </c>
      <c r="P322" s="3">
        <v>25569</v>
      </c>
      <c r="Q322" s="1">
        <f t="shared" ca="1" si="73"/>
        <v>56</v>
      </c>
      <c r="R322" s="1" t="str">
        <f t="shared" ca="1" si="74"/>
        <v>55-64</v>
      </c>
      <c r="S322" s="1" t="s">
        <v>103</v>
      </c>
      <c r="T322" s="1"/>
      <c r="U322" s="1">
        <v>1</v>
      </c>
      <c r="V322" s="1">
        <v>1</v>
      </c>
      <c r="W322" s="1">
        <v>1</v>
      </c>
      <c r="X322" s="1">
        <v>1</v>
      </c>
      <c r="Y322" s="1"/>
      <c r="Z322" s="1"/>
      <c r="AA322" s="1"/>
      <c r="AB322" s="1"/>
      <c r="AC322" s="1"/>
      <c r="AD322" s="1"/>
      <c r="AE322" s="1"/>
      <c r="AF322" s="1"/>
      <c r="AG322" s="1"/>
      <c r="AH322" s="1"/>
      <c r="AI322" s="1"/>
      <c r="AJ322" s="1"/>
      <c r="AK322" s="1"/>
      <c r="AL322" s="1"/>
      <c r="AM322" s="1"/>
      <c r="AN322" s="1"/>
      <c r="AO322" s="1"/>
      <c r="AP322" s="1"/>
      <c r="AQ322" s="1"/>
      <c r="AR322" s="1"/>
      <c r="AS322" s="1"/>
      <c r="AT322" s="1"/>
      <c r="AU322" s="1"/>
      <c r="AV322" s="1"/>
      <c r="AW322" s="1"/>
      <c r="AX322" s="1"/>
      <c r="AY322" s="1"/>
      <c r="AZ322" s="1"/>
      <c r="BA322" s="1"/>
      <c r="BB322" s="1"/>
      <c r="BC322" s="1"/>
      <c r="BD322" s="1"/>
      <c r="BE322" s="1"/>
      <c r="BF322" s="1"/>
      <c r="BG322" s="1"/>
      <c r="BH322" s="1"/>
      <c r="BI322" s="1"/>
      <c r="BJ322" s="1"/>
      <c r="BK322" s="1"/>
      <c r="BL322" s="1"/>
      <c r="BM322" s="1"/>
      <c r="BN322" s="1"/>
      <c r="BO322" s="1"/>
      <c r="BP322" s="1"/>
      <c r="BQ322" s="1"/>
      <c r="BR322" s="1">
        <f t="shared" si="68"/>
        <v>4</v>
      </c>
      <c r="BS322" s="1" t="str">
        <f t="shared" si="75"/>
        <v>Sin préstamo</v>
      </c>
      <c r="BT322" s="1" t="s">
        <v>104</v>
      </c>
      <c r="BU322" s="1" t="s">
        <v>122</v>
      </c>
      <c r="BV322" s="1" t="s">
        <v>123</v>
      </c>
      <c r="BW322" s="3" t="s">
        <v>101</v>
      </c>
      <c r="BX322" s="4" t="str">
        <f t="shared" ca="1" si="76"/>
        <v/>
      </c>
      <c r="BY322" s="5" t="str">
        <f t="shared" ca="1" si="77"/>
        <v/>
      </c>
      <c r="BZ322" s="2">
        <f t="shared" ca="1" si="78"/>
        <v>855097</v>
      </c>
      <c r="CA322" s="2"/>
      <c r="CB322" s="2">
        <f t="shared" ca="1" si="79"/>
        <v>855097</v>
      </c>
      <c r="CC322" s="2"/>
      <c r="CD322" s="2"/>
      <c r="CE322" s="2" t="str">
        <f t="shared" ca="1" si="80"/>
        <v/>
      </c>
      <c r="CF322" s="2" t="str">
        <f t="shared" ca="1" si="81"/>
        <v/>
      </c>
      <c r="CG322" s="6" t="str">
        <f t="shared" ca="1" si="82"/>
        <v/>
      </c>
      <c r="CH322" s="2" t="str">
        <f t="shared" ca="1" si="83"/>
        <v/>
      </c>
      <c r="CI322" s="2" t="s">
        <v>102</v>
      </c>
    </row>
    <row r="323" spans="1:87" x14ac:dyDescent="0.75">
      <c r="A323">
        <v>11430</v>
      </c>
      <c r="B323" t="s">
        <v>115</v>
      </c>
      <c r="C323" s="12">
        <v>0.4</v>
      </c>
      <c r="D323" t="s">
        <v>101</v>
      </c>
      <c r="E323" t="s">
        <v>100</v>
      </c>
      <c r="F323" s="12">
        <v>0.3</v>
      </c>
      <c r="G323" s="12" t="str">
        <f t="shared" si="69"/>
        <v>No</v>
      </c>
      <c r="H323" t="s">
        <v>116</v>
      </c>
      <c r="I323" s="7" t="s">
        <v>124</v>
      </c>
      <c r="J323" s="8">
        <v>42916</v>
      </c>
      <c r="K323">
        <f t="shared" ca="1" si="70"/>
        <v>9</v>
      </c>
      <c r="L323" t="str">
        <f t="shared" ca="1" si="71"/>
        <v>5-10 años</v>
      </c>
      <c r="M323" s="8">
        <v>42916</v>
      </c>
      <c r="N323">
        <f t="shared" ca="1" si="84"/>
        <v>9</v>
      </c>
      <c r="O323" t="str">
        <f t="shared" ca="1" si="72"/>
        <v>5-10 años</v>
      </c>
      <c r="P323" s="8">
        <v>23743</v>
      </c>
      <c r="Q323">
        <f t="shared" ca="1" si="73"/>
        <v>61</v>
      </c>
      <c r="R323" t="str">
        <f t="shared" ca="1" si="74"/>
        <v>55-64</v>
      </c>
      <c r="S323" t="s">
        <v>103</v>
      </c>
      <c r="T323">
        <v>1</v>
      </c>
      <c r="V323">
        <v>1</v>
      </c>
      <c r="X323">
        <v>1</v>
      </c>
      <c r="Z323">
        <v>1</v>
      </c>
      <c r="BR323">
        <f t="shared" si="68"/>
        <v>4</v>
      </c>
      <c r="BS323" t="str">
        <f t="shared" si="75"/>
        <v>Préstamo</v>
      </c>
      <c r="BT323" t="s">
        <v>104</v>
      </c>
      <c r="BU323" t="s">
        <v>109</v>
      </c>
      <c r="BV323" t="s">
        <v>106</v>
      </c>
      <c r="BW323" s="8" t="s">
        <v>101</v>
      </c>
      <c r="BX323" s="9">
        <f t="shared" ca="1" si="76"/>
        <v>4875983</v>
      </c>
      <c r="BY323" s="10" t="str">
        <f t="shared" ca="1" si="77"/>
        <v>750k-5 mil</v>
      </c>
      <c r="BZ323" s="7">
        <f t="shared" ca="1" si="78"/>
        <v>520847</v>
      </c>
      <c r="CA323" s="7"/>
      <c r="CB323" s="7">
        <f t="shared" ca="1" si="79"/>
        <v>520847</v>
      </c>
      <c r="CC323" s="7" t="s">
        <v>119</v>
      </c>
      <c r="CD323" s="7" t="s">
        <v>111</v>
      </c>
      <c r="CE323" s="7">
        <f t="shared" ca="1" si="80"/>
        <v>3</v>
      </c>
      <c r="CF323" s="7">
        <f t="shared" ca="1" si="81"/>
        <v>1625327.6666666667</v>
      </c>
      <c r="CG323" s="11">
        <f t="shared" ca="1" si="82"/>
        <v>9.3616417105215159</v>
      </c>
      <c r="CH323" s="7" t="str">
        <f t="shared" ca="1" si="83"/>
        <v>5-10x</v>
      </c>
      <c r="CI323" s="7" t="s">
        <v>112</v>
      </c>
    </row>
    <row r="324" spans="1:87" x14ac:dyDescent="0.75">
      <c r="A324" s="1">
        <v>11431</v>
      </c>
      <c r="B324" s="1" t="s">
        <v>99</v>
      </c>
      <c r="C324" s="13">
        <v>0.5</v>
      </c>
      <c r="D324" s="1" t="s">
        <v>100</v>
      </c>
      <c r="E324" s="1" t="s">
        <v>101</v>
      </c>
      <c r="F324" s="13"/>
      <c r="G324" s="13" t="str">
        <f t="shared" si="69"/>
        <v>Si</v>
      </c>
      <c r="H324" s="1" t="s">
        <v>102</v>
      </c>
      <c r="I324" s="2" t="s">
        <v>117</v>
      </c>
      <c r="J324" s="3">
        <v>42736</v>
      </c>
      <c r="K324" s="1">
        <f t="shared" ca="1" si="70"/>
        <v>9</v>
      </c>
      <c r="L324" s="1" t="str">
        <f t="shared" ca="1" si="71"/>
        <v>5-10 años</v>
      </c>
      <c r="M324" s="3">
        <v>42736</v>
      </c>
      <c r="N324" s="1">
        <f t="shared" ca="1" si="84"/>
        <v>9</v>
      </c>
      <c r="O324" s="1" t="str">
        <f t="shared" ca="1" si="72"/>
        <v>5-10 años</v>
      </c>
      <c r="P324" s="3">
        <v>36526</v>
      </c>
      <c r="Q324" s="1">
        <f t="shared" ca="1" si="73"/>
        <v>26</v>
      </c>
      <c r="R324" s="1" t="str">
        <f t="shared" ca="1" si="74"/>
        <v>25-34</v>
      </c>
      <c r="S324" s="1" t="s">
        <v>103</v>
      </c>
      <c r="T324" s="1"/>
      <c r="U324" s="1">
        <v>1</v>
      </c>
      <c r="V324" s="1"/>
      <c r="W324" s="1">
        <v>1</v>
      </c>
      <c r="X324" s="1"/>
      <c r="Y324" s="1">
        <v>1</v>
      </c>
      <c r="Z324" s="1"/>
      <c r="AA324" s="1"/>
      <c r="AB324" s="1"/>
      <c r="AC324" s="1"/>
      <c r="AD324" s="1"/>
      <c r="AE324" s="1"/>
      <c r="AF324" s="1"/>
      <c r="AG324" s="1"/>
      <c r="AH324" s="1"/>
      <c r="AI324" s="1"/>
      <c r="AJ324" s="1"/>
      <c r="AK324" s="1"/>
      <c r="AL324" s="1"/>
      <c r="AM324" s="1"/>
      <c r="AN324" s="1"/>
      <c r="AO324" s="1"/>
      <c r="AP324" s="1"/>
      <c r="AQ324" s="1"/>
      <c r="AR324" s="1"/>
      <c r="AS324" s="1"/>
      <c r="AT324" s="1"/>
      <c r="AU324" s="1"/>
      <c r="AV324" s="1"/>
      <c r="AW324" s="1"/>
      <c r="AX324" s="1"/>
      <c r="AY324" s="1"/>
      <c r="AZ324" s="1"/>
      <c r="BA324" s="1"/>
      <c r="BB324" s="1"/>
      <c r="BC324" s="1"/>
      <c r="BD324" s="1"/>
      <c r="BE324" s="1"/>
      <c r="BF324" s="1"/>
      <c r="BG324" s="1"/>
      <c r="BH324" s="1"/>
      <c r="BI324" s="1"/>
      <c r="BJ324" s="1"/>
      <c r="BK324" s="1"/>
      <c r="BL324" s="1"/>
      <c r="BM324" s="1"/>
      <c r="BN324" s="1"/>
      <c r="BO324" s="1"/>
      <c r="BP324" s="1"/>
      <c r="BQ324" s="1"/>
      <c r="BR324" s="1">
        <f t="shared" ref="BR324:BR387" si="85">SUM(T324:BQ324)</f>
        <v>3</v>
      </c>
      <c r="BS324" s="1" t="str">
        <f t="shared" si="75"/>
        <v>Sin préstamo</v>
      </c>
      <c r="BT324" s="1" t="s">
        <v>104</v>
      </c>
      <c r="BU324" s="1" t="s">
        <v>122</v>
      </c>
      <c r="BV324" s="1" t="s">
        <v>123</v>
      </c>
      <c r="BW324" s="3" t="s">
        <v>101</v>
      </c>
      <c r="BX324" s="4" t="str">
        <f t="shared" ca="1" si="76"/>
        <v/>
      </c>
      <c r="BY324" s="5" t="str">
        <f t="shared" ca="1" si="77"/>
        <v/>
      </c>
      <c r="BZ324" s="2">
        <f t="shared" ca="1" si="78"/>
        <v>109919</v>
      </c>
      <c r="CA324" s="2"/>
      <c r="CB324" s="2">
        <f t="shared" ca="1" si="79"/>
        <v>109919</v>
      </c>
      <c r="CC324" s="2"/>
      <c r="CD324" s="2"/>
      <c r="CE324" s="2" t="str">
        <f t="shared" ca="1" si="80"/>
        <v/>
      </c>
      <c r="CF324" s="2" t="str">
        <f t="shared" ca="1" si="81"/>
        <v/>
      </c>
      <c r="CG324" s="6" t="str">
        <f t="shared" ca="1" si="82"/>
        <v/>
      </c>
      <c r="CH324" s="2" t="str">
        <f t="shared" ca="1" si="83"/>
        <v/>
      </c>
      <c r="CI324" s="2" t="s">
        <v>102</v>
      </c>
    </row>
    <row r="325" spans="1:87" x14ac:dyDescent="0.75">
      <c r="A325">
        <v>11432</v>
      </c>
      <c r="B325" t="s">
        <v>99</v>
      </c>
      <c r="C325" s="12">
        <v>0.6</v>
      </c>
      <c r="D325" t="s">
        <v>101</v>
      </c>
      <c r="E325" t="s">
        <v>101</v>
      </c>
      <c r="G325" s="12" t="str">
        <f t="shared" ref="G325:G388" si="86">IF(OR(C325&gt;=51%, AND(C325&gt;=20%, D325="Si", E325="No"), AND(C325&gt;=20%, D325="Si", E325="Si", F325&gt;=30%)), "Si", "No")</f>
        <v>Si</v>
      </c>
      <c r="H325" t="s">
        <v>116</v>
      </c>
      <c r="I325" s="7" t="s">
        <v>124</v>
      </c>
      <c r="J325" s="8">
        <v>42551</v>
      </c>
      <c r="K325">
        <f t="shared" ref="K325:K388" ca="1" si="87">IF(J325=0,"",ROUNDDOWN(((TODAY()-J325)/365),0))</f>
        <v>10</v>
      </c>
      <c r="L325" t="str">
        <f t="shared" ref="L325:L388" ca="1" si="88">IF(ISBLANK(J325),"",IF(DATEDIF(J325,TODAY(),"Y")&lt;1,"&lt;12 meses",
IF(DATEDIF(J325,TODAY(),"Y")&lt;3,"1-3 años",IF(DATEDIF(J325,TODAY(),"Y")&lt;5,"3-5 años",IF(DATEDIF(J325,TODAY(),"Y")&lt;10,"5-10 años",IF(DATEDIF(J325,TODAY(),"Y")&lt;20,"10-20 años","&gt;20 años"))))))</f>
        <v>10-20 años</v>
      </c>
      <c r="M325" s="8">
        <v>42551</v>
      </c>
      <c r="N325">
        <f t="shared" ca="1" si="84"/>
        <v>10</v>
      </c>
      <c r="O325" t="str">
        <f t="shared" ref="O325:O388" ca="1" si="89">IF(ISBLANK(M325),"",IF(DATEDIF(M325,TODAY(),"Y")&lt;1,"&lt;12 12 meses",
IF(DATEDIF(M325,TODAY(),"Y")&lt;3,"1-3 años",IF(DATEDIF(M325,TODAY(),"Y")&lt;5,"3-5 años",IF(DATEDIF(M325,TODAY(),"Y")&lt;10,"5-10 años",IF(DATEDIF(M325,TODAY(),"Y")&lt;20,"10-20 años","&gt;20 años"))))))</f>
        <v>10-20 años</v>
      </c>
      <c r="P325" s="8">
        <v>34700</v>
      </c>
      <c r="Q325">
        <f t="shared" ref="Q325:Q388" ca="1" si="90">ROUNDDOWN(((TODAY()-P325)/365),0)</f>
        <v>31</v>
      </c>
      <c r="R325" t="str">
        <f t="shared" ref="R325:R388" ca="1" si="91">IF(Q325="","",IF(Q325&lt;18,"&lt;18",IF(Q325&lt;=24,"18-24",IF(Q325&lt;=34,"25-34",IF(Q325&lt;=44,"35-44",IF(Q325&lt;=54,"45-54",IF(Q325&lt;=64,"55-64","64+")))))))</f>
        <v>25-34</v>
      </c>
      <c r="S325" t="s">
        <v>103</v>
      </c>
      <c r="T325">
        <v>1</v>
      </c>
      <c r="V325">
        <v>1</v>
      </c>
      <c r="X325">
        <v>1</v>
      </c>
      <c r="Z325">
        <v>1</v>
      </c>
      <c r="BR325">
        <f t="shared" si="85"/>
        <v>4</v>
      </c>
      <c r="BS325" t="str">
        <f t="shared" ref="BS325:BS388" si="92">IF(T325=1,"Préstamo","Sin préstamo")</f>
        <v>Préstamo</v>
      </c>
      <c r="BT325" t="s">
        <v>104</v>
      </c>
      <c r="BU325" t="s">
        <v>105</v>
      </c>
      <c r="BV325" t="s">
        <v>106</v>
      </c>
      <c r="BW325" s="8" t="s">
        <v>101</v>
      </c>
      <c r="BX325" s="9">
        <f t="shared" ref="BX325:BX388" ca="1" si="93">IF(T325=1,RANDBETWEEN(0,5000000),"")</f>
        <v>1840301</v>
      </c>
      <c r="BY325" s="10" t="str">
        <f t="shared" ref="BY325:BY388" ca="1" si="94">IF(OR(BX325="",ISBLANK(BX325)),"",IF(BX325&gt;5000000,"&gt;5 mil",
IF(BX325&lt;=50000,"&lt;=50k",
IF(AND(BX325&gt;50000,BX325&lt;=100000),"50k-100k",
IF(AND(BX325&gt;100000,BX325&lt;=250000),"100k-250k",
IF(AND(BX325&gt;250000,BX325&lt;=750000),"250k-750k",
IF(AND(BX325&gt;750000,BX325&lt;=5000000),"750k-5 mil","Desconocido")))))))</f>
        <v>750k-5 mil</v>
      </c>
      <c r="BZ325" s="7">
        <f t="shared" ref="BZ325:BZ388" ca="1" si="95">RANDBETWEEN(0,2000000)</f>
        <v>224172</v>
      </c>
      <c r="CA325" s="7"/>
      <c r="CB325" s="7">
        <f t="shared" ref="CB325:CB388" ca="1" si="96">BZ325+CA325</f>
        <v>224172</v>
      </c>
      <c r="CC325" s="7" t="s">
        <v>110</v>
      </c>
      <c r="CD325" s="7" t="s">
        <v>111</v>
      </c>
      <c r="CE325" s="7">
        <f t="shared" ref="CE325:CE388" ca="1" si="97">IF(T325=1,RANDBETWEEN(1,10),"")</f>
        <v>8</v>
      </c>
      <c r="CF325" s="7">
        <f t="shared" ref="CF325:CF388" ca="1" si="98">IF(OR(BX325="", ISBLANK(BX325)), "", BX325/CE325)</f>
        <v>230037.625</v>
      </c>
      <c r="CG325" s="11">
        <f t="shared" ref="CG325:CG388" ca="1" si="99">IF(OR(ISBLANK(BX325), BX325=""), "",
   IF(OR(ISBLANK(CB325), CB325=0), "no deposits", BX325/CB325))</f>
        <v>8.2093258747747271</v>
      </c>
      <c r="CH325" s="7" t="str">
        <f t="shared" ref="CH325:CH388" ca="1" si="100">IF(CG325="","",IF(ISERROR(CG325),"no deposits",IF(CG325&lt;100%,"1x",IF(CG325&lt;500%,"1-5x",IF(CG325&lt;1000%,"5-10x",IF(CG325&lt;2000%,"10-20x",IF(CG325&lt;5000%,"20-50x",IF(CG325&lt;10000%,"50-100x",IF(CG325&lt;50000%,"100-500x","&gt;500x")))))))))</f>
        <v>5-10x</v>
      </c>
      <c r="CI325" s="7" t="s">
        <v>112</v>
      </c>
    </row>
    <row r="326" spans="1:87" x14ac:dyDescent="0.75">
      <c r="A326" s="1">
        <v>11433</v>
      </c>
      <c r="B326" s="1" t="s">
        <v>139</v>
      </c>
      <c r="C326" s="13">
        <v>0.7</v>
      </c>
      <c r="D326" s="1" t="s">
        <v>100</v>
      </c>
      <c r="E326" s="1" t="s">
        <v>100</v>
      </c>
      <c r="F326" s="13">
        <v>0.4</v>
      </c>
      <c r="G326" s="13" t="str">
        <f t="shared" si="86"/>
        <v>Si</v>
      </c>
      <c r="H326" s="1" t="s">
        <v>102</v>
      </c>
      <c r="I326" s="2" t="s">
        <v>117</v>
      </c>
      <c r="J326" s="3">
        <v>42370</v>
      </c>
      <c r="K326" s="1">
        <f t="shared" ca="1" si="87"/>
        <v>10</v>
      </c>
      <c r="L326" s="1" t="str">
        <f t="shared" ca="1" si="88"/>
        <v>10-20 años</v>
      </c>
      <c r="M326" s="3">
        <v>42370</v>
      </c>
      <c r="N326" s="1">
        <f t="shared" ref="N326:N389" ca="1" si="101">IF(M326=0,"",ROUNDDOWN(((TODAY()-M326)/365),0))</f>
        <v>10</v>
      </c>
      <c r="O326" s="1" t="str">
        <f t="shared" ca="1" si="89"/>
        <v>10-20 años</v>
      </c>
      <c r="P326" s="3">
        <v>32874</v>
      </c>
      <c r="Q326" s="1">
        <f t="shared" ca="1" si="90"/>
        <v>36</v>
      </c>
      <c r="R326" s="1" t="str">
        <f t="shared" ca="1" si="91"/>
        <v>35-44</v>
      </c>
      <c r="S326" s="1" t="s">
        <v>133</v>
      </c>
      <c r="T326" s="1"/>
      <c r="U326" s="1">
        <v>1</v>
      </c>
      <c r="V326" s="1">
        <v>1</v>
      </c>
      <c r="W326" s="1">
        <v>1</v>
      </c>
      <c r="X326" s="1">
        <v>1</v>
      </c>
      <c r="Y326" s="1">
        <v>1</v>
      </c>
      <c r="Z326" s="1">
        <v>1</v>
      </c>
      <c r="AA326" s="1"/>
      <c r="AB326" s="1"/>
      <c r="AC326" s="1"/>
      <c r="AD326" s="1"/>
      <c r="AE326" s="1"/>
      <c r="AF326" s="1"/>
      <c r="AG326" s="1"/>
      <c r="AH326" s="1"/>
      <c r="AI326" s="1"/>
      <c r="AJ326" s="1"/>
      <c r="AK326" s="1"/>
      <c r="AL326" s="1"/>
      <c r="AM326" s="1"/>
      <c r="AN326" s="1"/>
      <c r="AO326" s="1"/>
      <c r="AP326" s="1"/>
      <c r="AQ326" s="1"/>
      <c r="AR326" s="1"/>
      <c r="AS326" s="1"/>
      <c r="AT326" s="1"/>
      <c r="AU326" s="1"/>
      <c r="AV326" s="1"/>
      <c r="AW326" s="1"/>
      <c r="AX326" s="1"/>
      <c r="AY326" s="1"/>
      <c r="AZ326" s="1"/>
      <c r="BA326" s="1"/>
      <c r="BB326" s="1"/>
      <c r="BC326" s="1"/>
      <c r="BD326" s="1"/>
      <c r="BE326" s="1"/>
      <c r="BF326" s="1"/>
      <c r="BG326" s="1"/>
      <c r="BH326" s="1"/>
      <c r="BI326" s="1"/>
      <c r="BJ326" s="1"/>
      <c r="BK326" s="1"/>
      <c r="BL326" s="1"/>
      <c r="BM326" s="1"/>
      <c r="BN326" s="1"/>
      <c r="BO326" s="1"/>
      <c r="BP326" s="1"/>
      <c r="BQ326" s="1"/>
      <c r="BR326" s="1">
        <f t="shared" si="85"/>
        <v>6</v>
      </c>
      <c r="BS326" s="1" t="str">
        <f t="shared" si="92"/>
        <v>Sin préstamo</v>
      </c>
      <c r="BT326" s="1" t="s">
        <v>104</v>
      </c>
      <c r="BU326" s="1" t="s">
        <v>122</v>
      </c>
      <c r="BV326" s="1" t="s">
        <v>123</v>
      </c>
      <c r="BW326" s="3" t="s">
        <v>101</v>
      </c>
      <c r="BX326" s="4" t="str">
        <f t="shared" ca="1" si="93"/>
        <v/>
      </c>
      <c r="BY326" s="5" t="str">
        <f t="shared" ca="1" si="94"/>
        <v/>
      </c>
      <c r="BZ326" s="2">
        <f t="shared" ca="1" si="95"/>
        <v>504145</v>
      </c>
      <c r="CA326" s="2"/>
      <c r="CB326" s="2">
        <f t="shared" ca="1" si="96"/>
        <v>504145</v>
      </c>
      <c r="CC326" s="2"/>
      <c r="CD326" s="2"/>
      <c r="CE326" s="2" t="str">
        <f t="shared" ca="1" si="97"/>
        <v/>
      </c>
      <c r="CF326" s="2" t="str">
        <f t="shared" ca="1" si="98"/>
        <v/>
      </c>
      <c r="CG326" s="6" t="str">
        <f t="shared" ca="1" si="99"/>
        <v/>
      </c>
      <c r="CH326" s="2" t="str">
        <f t="shared" ca="1" si="100"/>
        <v/>
      </c>
      <c r="CI326" s="2" t="s">
        <v>102</v>
      </c>
    </row>
    <row r="327" spans="1:87" x14ac:dyDescent="0.75">
      <c r="A327">
        <v>11434</v>
      </c>
      <c r="B327" t="s">
        <v>162</v>
      </c>
      <c r="C327" s="12">
        <v>0.8</v>
      </c>
      <c r="D327" t="s">
        <v>101</v>
      </c>
      <c r="E327" t="s">
        <v>100</v>
      </c>
      <c r="F327" s="12">
        <v>0.75</v>
      </c>
      <c r="G327" s="12" t="str">
        <f t="shared" si="86"/>
        <v>Si</v>
      </c>
      <c r="H327" t="s">
        <v>102</v>
      </c>
      <c r="I327" s="7" t="s">
        <v>117</v>
      </c>
      <c r="J327" s="8">
        <v>42185</v>
      </c>
      <c r="K327">
        <f t="shared" ca="1" si="87"/>
        <v>11</v>
      </c>
      <c r="L327" t="str">
        <f t="shared" ca="1" si="88"/>
        <v>10-20 años</v>
      </c>
      <c r="M327" s="8">
        <v>42185</v>
      </c>
      <c r="N327">
        <f t="shared" ca="1" si="101"/>
        <v>11</v>
      </c>
      <c r="O327" t="str">
        <f t="shared" ca="1" si="89"/>
        <v>10-20 años</v>
      </c>
      <c r="P327" s="8">
        <v>31048</v>
      </c>
      <c r="Q327">
        <f t="shared" ca="1" si="90"/>
        <v>41</v>
      </c>
      <c r="R327" t="str">
        <f t="shared" ca="1" si="91"/>
        <v>35-44</v>
      </c>
      <c r="S327" t="s">
        <v>126</v>
      </c>
      <c r="V327">
        <v>1</v>
      </c>
      <c r="X327">
        <v>1</v>
      </c>
      <c r="Z327">
        <v>1</v>
      </c>
      <c r="BR327">
        <f t="shared" si="85"/>
        <v>3</v>
      </c>
      <c r="BS327" t="str">
        <f t="shared" si="92"/>
        <v>Sin préstamo</v>
      </c>
      <c r="BT327" t="s">
        <v>104</v>
      </c>
      <c r="BU327" t="s">
        <v>122</v>
      </c>
      <c r="BV327" t="s">
        <v>134</v>
      </c>
      <c r="BW327" s="8" t="s">
        <v>101</v>
      </c>
      <c r="BX327" s="9" t="str">
        <f t="shared" ca="1" si="93"/>
        <v/>
      </c>
      <c r="BY327" s="10" t="str">
        <f t="shared" ca="1" si="94"/>
        <v/>
      </c>
      <c r="BZ327" s="7">
        <f t="shared" ca="1" si="95"/>
        <v>557512</v>
      </c>
      <c r="CA327" s="7"/>
      <c r="CB327" s="7">
        <f t="shared" ca="1" si="96"/>
        <v>557512</v>
      </c>
      <c r="CC327" s="7"/>
      <c r="CD327" s="7"/>
      <c r="CE327" s="7" t="str">
        <f t="shared" ca="1" si="97"/>
        <v/>
      </c>
      <c r="CF327" s="7" t="str">
        <f t="shared" ca="1" si="98"/>
        <v/>
      </c>
      <c r="CG327" s="11" t="str">
        <f t="shared" ca="1" si="99"/>
        <v/>
      </c>
      <c r="CH327" s="7" t="str">
        <f t="shared" ca="1" si="100"/>
        <v/>
      </c>
      <c r="CI327" s="7" t="s">
        <v>102</v>
      </c>
    </row>
    <row r="328" spans="1:87" x14ac:dyDescent="0.75">
      <c r="A328" s="1">
        <v>11435</v>
      </c>
      <c r="B328" s="1" t="s">
        <v>136</v>
      </c>
      <c r="C328" s="13">
        <v>0.75</v>
      </c>
      <c r="D328" s="1" t="s">
        <v>100</v>
      </c>
      <c r="E328" s="1" t="s">
        <v>101</v>
      </c>
      <c r="F328" s="13"/>
      <c r="G328" s="13" t="str">
        <f t="shared" si="86"/>
        <v>Si</v>
      </c>
      <c r="H328" s="1" t="s">
        <v>102</v>
      </c>
      <c r="I328" s="2" t="s">
        <v>117</v>
      </c>
      <c r="J328" s="3">
        <v>42005</v>
      </c>
      <c r="K328" s="1">
        <f t="shared" ca="1" si="87"/>
        <v>11</v>
      </c>
      <c r="L328" s="1" t="str">
        <f t="shared" ca="1" si="88"/>
        <v>10-20 años</v>
      </c>
      <c r="M328" s="3">
        <v>42005</v>
      </c>
      <c r="N328" s="1">
        <f t="shared" ca="1" si="101"/>
        <v>11</v>
      </c>
      <c r="O328" s="1" t="str">
        <f t="shared" ca="1" si="89"/>
        <v>10-20 años</v>
      </c>
      <c r="P328" s="3">
        <v>29221</v>
      </c>
      <c r="Q328" s="1">
        <f t="shared" ca="1" si="90"/>
        <v>46</v>
      </c>
      <c r="R328" s="1" t="str">
        <f t="shared" ca="1" si="91"/>
        <v>45-54</v>
      </c>
      <c r="S328" s="1" t="s">
        <v>141</v>
      </c>
      <c r="T328" s="1"/>
      <c r="U328" s="1">
        <v>1</v>
      </c>
      <c r="V328" s="1">
        <v>1</v>
      </c>
      <c r="W328" s="1">
        <v>1</v>
      </c>
      <c r="X328" s="1">
        <v>1</v>
      </c>
      <c r="Y328" s="1"/>
      <c r="Z328" s="1"/>
      <c r="AA328" s="1"/>
      <c r="AB328" s="1"/>
      <c r="AC328" s="1"/>
      <c r="AD328" s="1"/>
      <c r="AE328" s="1"/>
      <c r="AF328" s="1"/>
      <c r="AG328" s="1"/>
      <c r="AH328" s="1"/>
      <c r="AI328" s="1"/>
      <c r="AJ328" s="1"/>
      <c r="AK328" s="1"/>
      <c r="AL328" s="1"/>
      <c r="AM328" s="1"/>
      <c r="AN328" s="1"/>
      <c r="AO328" s="1"/>
      <c r="AP328" s="1"/>
      <c r="AQ328" s="1"/>
      <c r="AR328" s="1"/>
      <c r="AS328" s="1"/>
      <c r="AT328" s="1"/>
      <c r="AU328" s="1"/>
      <c r="AV328" s="1"/>
      <c r="AW328" s="1"/>
      <c r="AX328" s="1"/>
      <c r="AY328" s="1"/>
      <c r="AZ328" s="1"/>
      <c r="BA328" s="1"/>
      <c r="BB328" s="1"/>
      <c r="BC328" s="1"/>
      <c r="BD328" s="1"/>
      <c r="BE328" s="1"/>
      <c r="BF328" s="1"/>
      <c r="BG328" s="1"/>
      <c r="BH328" s="1"/>
      <c r="BI328" s="1"/>
      <c r="BJ328" s="1"/>
      <c r="BK328" s="1"/>
      <c r="BL328" s="1"/>
      <c r="BM328" s="1"/>
      <c r="BN328" s="1"/>
      <c r="BO328" s="1"/>
      <c r="BP328" s="1"/>
      <c r="BQ328" s="1"/>
      <c r="BR328" s="1">
        <f t="shared" si="85"/>
        <v>4</v>
      </c>
      <c r="BS328" s="1" t="str">
        <f t="shared" si="92"/>
        <v>Sin préstamo</v>
      </c>
      <c r="BT328" s="1" t="s">
        <v>104</v>
      </c>
      <c r="BU328" s="1" t="s">
        <v>122</v>
      </c>
      <c r="BV328" s="1" t="s">
        <v>134</v>
      </c>
      <c r="BW328" s="3" t="s">
        <v>101</v>
      </c>
      <c r="BX328" s="4" t="str">
        <f t="shared" ca="1" si="93"/>
        <v/>
      </c>
      <c r="BY328" s="5" t="str">
        <f t="shared" ca="1" si="94"/>
        <v/>
      </c>
      <c r="BZ328" s="2">
        <f t="shared" ca="1" si="95"/>
        <v>761550</v>
      </c>
      <c r="CA328" s="2"/>
      <c r="CB328" s="2">
        <f t="shared" ca="1" si="96"/>
        <v>761550</v>
      </c>
      <c r="CC328" s="2"/>
      <c r="CD328" s="2"/>
      <c r="CE328" s="2" t="str">
        <f t="shared" ca="1" si="97"/>
        <v/>
      </c>
      <c r="CF328" s="2" t="str">
        <f t="shared" ca="1" si="98"/>
        <v/>
      </c>
      <c r="CG328" s="6" t="str">
        <f t="shared" ca="1" si="99"/>
        <v/>
      </c>
      <c r="CH328" s="2" t="str">
        <f t="shared" ca="1" si="100"/>
        <v/>
      </c>
      <c r="CI328" s="2" t="s">
        <v>102</v>
      </c>
    </row>
    <row r="329" spans="1:87" x14ac:dyDescent="0.75">
      <c r="A329">
        <v>11436</v>
      </c>
      <c r="B329" t="s">
        <v>99</v>
      </c>
      <c r="C329" s="12">
        <v>1</v>
      </c>
      <c r="D329" t="s">
        <v>101</v>
      </c>
      <c r="E329" t="s">
        <v>101</v>
      </c>
      <c r="G329" s="12" t="str">
        <f t="shared" si="86"/>
        <v>Si</v>
      </c>
      <c r="H329" t="s">
        <v>102</v>
      </c>
      <c r="I329" s="7" t="s">
        <v>117</v>
      </c>
      <c r="J329" s="8">
        <v>41640</v>
      </c>
      <c r="K329">
        <f t="shared" ca="1" si="87"/>
        <v>12</v>
      </c>
      <c r="L329" t="str">
        <f t="shared" ca="1" si="88"/>
        <v>10-20 años</v>
      </c>
      <c r="M329" s="8">
        <v>41640</v>
      </c>
      <c r="N329">
        <f t="shared" ca="1" si="101"/>
        <v>12</v>
      </c>
      <c r="O329" t="str">
        <f t="shared" ca="1" si="89"/>
        <v>10-20 años</v>
      </c>
      <c r="P329" s="8">
        <v>27395</v>
      </c>
      <c r="Q329">
        <f t="shared" ca="1" si="90"/>
        <v>51</v>
      </c>
      <c r="R329" t="str">
        <f t="shared" ca="1" si="91"/>
        <v>45-54</v>
      </c>
      <c r="S329" t="s">
        <v>121</v>
      </c>
      <c r="V329">
        <v>1</v>
      </c>
      <c r="X329">
        <v>1</v>
      </c>
      <c r="Z329">
        <v>1</v>
      </c>
      <c r="BR329">
        <f t="shared" si="85"/>
        <v>3</v>
      </c>
      <c r="BS329" t="str">
        <f t="shared" si="92"/>
        <v>Sin préstamo</v>
      </c>
      <c r="BT329" t="s">
        <v>104</v>
      </c>
      <c r="BU329" t="s">
        <v>122</v>
      </c>
      <c r="BV329" t="s">
        <v>123</v>
      </c>
      <c r="BW329" s="8" t="s">
        <v>101</v>
      </c>
      <c r="BX329" s="9" t="str">
        <f t="shared" ca="1" si="93"/>
        <v/>
      </c>
      <c r="BY329" s="10" t="str">
        <f t="shared" ca="1" si="94"/>
        <v/>
      </c>
      <c r="BZ329" s="7">
        <f t="shared" ca="1" si="95"/>
        <v>1055833</v>
      </c>
      <c r="CA329" s="7"/>
      <c r="CB329" s="7">
        <f t="shared" ca="1" si="96"/>
        <v>1055833</v>
      </c>
      <c r="CC329" s="7"/>
      <c r="CD329" s="7"/>
      <c r="CE329" s="7" t="str">
        <f t="shared" ca="1" si="97"/>
        <v/>
      </c>
      <c r="CF329" s="7" t="str">
        <f t="shared" ca="1" si="98"/>
        <v/>
      </c>
      <c r="CG329" s="11" t="str">
        <f t="shared" ca="1" si="99"/>
        <v/>
      </c>
      <c r="CH329" s="7" t="str">
        <f t="shared" ca="1" si="100"/>
        <v/>
      </c>
      <c r="CI329" s="7" t="s">
        <v>102</v>
      </c>
    </row>
    <row r="330" spans="1:87" x14ac:dyDescent="0.75">
      <c r="A330" s="1">
        <v>11437</v>
      </c>
      <c r="B330" s="1" t="s">
        <v>99</v>
      </c>
      <c r="C330" s="13">
        <v>0</v>
      </c>
      <c r="D330" s="1" t="s">
        <v>100</v>
      </c>
      <c r="E330" s="1" t="s">
        <v>100</v>
      </c>
      <c r="F330" s="13">
        <v>0.15</v>
      </c>
      <c r="G330" s="13" t="str">
        <f t="shared" si="86"/>
        <v>No</v>
      </c>
      <c r="H330" s="1" t="s">
        <v>107</v>
      </c>
      <c r="I330" s="2" t="s">
        <v>108</v>
      </c>
      <c r="J330" s="3">
        <v>41275</v>
      </c>
      <c r="K330" s="1">
        <f t="shared" ca="1" si="87"/>
        <v>13</v>
      </c>
      <c r="L330" s="1" t="str">
        <f t="shared" ca="1" si="88"/>
        <v>10-20 años</v>
      </c>
      <c r="M330" s="3">
        <v>41275</v>
      </c>
      <c r="N330" s="1">
        <f t="shared" ca="1" si="101"/>
        <v>13</v>
      </c>
      <c r="O330" s="1" t="str">
        <f t="shared" ca="1" si="89"/>
        <v>10-20 años</v>
      </c>
      <c r="P330" s="3">
        <v>25569</v>
      </c>
      <c r="Q330" s="1">
        <f t="shared" ca="1" si="90"/>
        <v>56</v>
      </c>
      <c r="R330" s="1" t="str">
        <f t="shared" ca="1" si="91"/>
        <v>55-64</v>
      </c>
      <c r="S330" s="1" t="s">
        <v>141</v>
      </c>
      <c r="T330" s="1">
        <v>1</v>
      </c>
      <c r="U330" s="1">
        <v>1</v>
      </c>
      <c r="V330" s="1"/>
      <c r="W330" s="1">
        <v>1</v>
      </c>
      <c r="X330" s="1"/>
      <c r="Y330" s="1">
        <v>1</v>
      </c>
      <c r="Z330" s="1"/>
      <c r="AA330" s="1"/>
      <c r="AB330" s="1"/>
      <c r="AC330" s="1"/>
      <c r="AD330" s="1"/>
      <c r="AE330" s="1"/>
      <c r="AF330" s="1"/>
      <c r="AG330" s="1"/>
      <c r="AH330" s="1"/>
      <c r="AI330" s="1"/>
      <c r="AJ330" s="1"/>
      <c r="AK330" s="1"/>
      <c r="AL330" s="1"/>
      <c r="AM330" s="1"/>
      <c r="AN330" s="1"/>
      <c r="AO330" s="1"/>
      <c r="AP330" s="1"/>
      <c r="AQ330" s="1"/>
      <c r="AR330" s="1"/>
      <c r="AS330" s="1"/>
      <c r="AT330" s="1"/>
      <c r="AU330" s="1"/>
      <c r="AV330" s="1"/>
      <c r="AW330" s="1"/>
      <c r="AX330" s="1"/>
      <c r="AY330" s="1"/>
      <c r="AZ330" s="1"/>
      <c r="BA330" s="1"/>
      <c r="BB330" s="1"/>
      <c r="BC330" s="1"/>
      <c r="BD330" s="1"/>
      <c r="BE330" s="1"/>
      <c r="BF330" s="1"/>
      <c r="BG330" s="1"/>
      <c r="BH330" s="1"/>
      <c r="BI330" s="1"/>
      <c r="BJ330" s="1"/>
      <c r="BK330" s="1"/>
      <c r="BL330" s="1"/>
      <c r="BM330" s="1"/>
      <c r="BN330" s="1"/>
      <c r="BO330" s="1"/>
      <c r="BP330" s="1"/>
      <c r="BQ330" s="1"/>
      <c r="BR330" s="1">
        <f t="shared" si="85"/>
        <v>4</v>
      </c>
      <c r="BS330" s="1" t="str">
        <f t="shared" si="92"/>
        <v>Préstamo</v>
      </c>
      <c r="BT330" s="1" t="s">
        <v>104</v>
      </c>
      <c r="BU330" s="1" t="s">
        <v>105</v>
      </c>
      <c r="BV330" s="1" t="s">
        <v>106</v>
      </c>
      <c r="BW330" s="3" t="s">
        <v>101</v>
      </c>
      <c r="BX330" s="4">
        <f t="shared" ca="1" si="93"/>
        <v>4216834</v>
      </c>
      <c r="BY330" s="5" t="str">
        <f t="shared" ca="1" si="94"/>
        <v>750k-5 mil</v>
      </c>
      <c r="BZ330" s="2">
        <f t="shared" ca="1" si="95"/>
        <v>550616</v>
      </c>
      <c r="CA330" s="2"/>
      <c r="CB330" s="2">
        <f t="shared" ca="1" si="96"/>
        <v>550616</v>
      </c>
      <c r="CC330" s="2" t="s">
        <v>119</v>
      </c>
      <c r="CD330" s="2" t="s">
        <v>125</v>
      </c>
      <c r="CE330" s="2">
        <f t="shared" ca="1" si="97"/>
        <v>1</v>
      </c>
      <c r="CF330" s="2">
        <f t="shared" ca="1" si="98"/>
        <v>4216834</v>
      </c>
      <c r="CG330" s="6">
        <f t="shared" ca="1" si="99"/>
        <v>7.6583935083615442</v>
      </c>
      <c r="CH330" s="2" t="str">
        <f t="shared" ca="1" si="100"/>
        <v>5-10x</v>
      </c>
      <c r="CI330" s="2" t="s">
        <v>112</v>
      </c>
    </row>
    <row r="331" spans="1:87" x14ac:dyDescent="0.75">
      <c r="A331">
        <v>11438</v>
      </c>
      <c r="B331" t="s">
        <v>99</v>
      </c>
      <c r="C331" s="12">
        <v>0.4</v>
      </c>
      <c r="D331" t="s">
        <v>101</v>
      </c>
      <c r="E331" t="s">
        <v>100</v>
      </c>
      <c r="F331" s="12">
        <v>0.5</v>
      </c>
      <c r="G331" s="12" t="str">
        <f t="shared" si="86"/>
        <v>No</v>
      </c>
      <c r="H331" t="s">
        <v>102</v>
      </c>
      <c r="I331" s="7" t="s">
        <v>102</v>
      </c>
      <c r="J331" s="8">
        <v>40909</v>
      </c>
      <c r="K331">
        <f t="shared" ca="1" si="87"/>
        <v>14</v>
      </c>
      <c r="L331" t="str">
        <f t="shared" ca="1" si="88"/>
        <v>10-20 años</v>
      </c>
      <c r="M331" s="8">
        <v>40909</v>
      </c>
      <c r="N331">
        <f t="shared" ca="1" si="101"/>
        <v>14</v>
      </c>
      <c r="O331" t="str">
        <f t="shared" ca="1" si="89"/>
        <v>10-20 años</v>
      </c>
      <c r="P331" s="8">
        <v>23743</v>
      </c>
      <c r="Q331">
        <f t="shared" ca="1" si="90"/>
        <v>61</v>
      </c>
      <c r="R331" t="str">
        <f t="shared" ca="1" si="91"/>
        <v>55-64</v>
      </c>
      <c r="S331" t="s">
        <v>151</v>
      </c>
      <c r="V331">
        <v>1</v>
      </c>
      <c r="X331">
        <v>1</v>
      </c>
      <c r="Z331">
        <v>1</v>
      </c>
      <c r="BR331">
        <f t="shared" si="85"/>
        <v>3</v>
      </c>
      <c r="BS331" t="str">
        <f t="shared" si="92"/>
        <v>Sin préstamo</v>
      </c>
      <c r="BT331" t="s">
        <v>104</v>
      </c>
      <c r="BU331" t="s">
        <v>109</v>
      </c>
      <c r="BV331" t="s">
        <v>106</v>
      </c>
      <c r="BW331" s="8" t="s">
        <v>101</v>
      </c>
      <c r="BX331" s="9" t="str">
        <f t="shared" ca="1" si="93"/>
        <v/>
      </c>
      <c r="BY331" s="10" t="str">
        <f t="shared" ca="1" si="94"/>
        <v/>
      </c>
      <c r="BZ331" s="7">
        <f t="shared" ca="1" si="95"/>
        <v>837451</v>
      </c>
      <c r="CA331" s="7"/>
      <c r="CB331" s="7">
        <f t="shared" ca="1" si="96"/>
        <v>837451</v>
      </c>
      <c r="CC331" s="7"/>
      <c r="CD331" s="7"/>
      <c r="CE331" s="7" t="str">
        <f t="shared" ca="1" si="97"/>
        <v/>
      </c>
      <c r="CF331" s="7" t="str">
        <f t="shared" ca="1" si="98"/>
        <v/>
      </c>
      <c r="CG331" s="11" t="str">
        <f t="shared" ca="1" si="99"/>
        <v/>
      </c>
      <c r="CH331" s="7" t="str">
        <f t="shared" ca="1" si="100"/>
        <v/>
      </c>
      <c r="CI331" s="7" t="s">
        <v>102</v>
      </c>
    </row>
    <row r="332" spans="1:87" x14ac:dyDescent="0.75">
      <c r="A332" s="1">
        <v>11439</v>
      </c>
      <c r="B332" s="1" t="s">
        <v>99</v>
      </c>
      <c r="C332" s="13">
        <v>0.15</v>
      </c>
      <c r="D332" s="1" t="s">
        <v>100</v>
      </c>
      <c r="E332" s="1" t="s">
        <v>101</v>
      </c>
      <c r="F332" s="13"/>
      <c r="G332" s="13" t="str">
        <f t="shared" si="86"/>
        <v>No</v>
      </c>
      <c r="H332" s="1" t="s">
        <v>102</v>
      </c>
      <c r="I332" s="2" t="s">
        <v>117</v>
      </c>
      <c r="J332" s="3">
        <v>40544</v>
      </c>
      <c r="K332" s="1">
        <f t="shared" ca="1" si="87"/>
        <v>15</v>
      </c>
      <c r="L332" s="1" t="str">
        <f t="shared" ca="1" si="88"/>
        <v>10-20 años</v>
      </c>
      <c r="M332" s="3">
        <v>40544</v>
      </c>
      <c r="N332" s="1">
        <f t="shared" ca="1" si="101"/>
        <v>15</v>
      </c>
      <c r="O332" s="1" t="str">
        <f t="shared" ca="1" si="89"/>
        <v>10-20 años</v>
      </c>
      <c r="P332" s="3">
        <v>36526</v>
      </c>
      <c r="Q332" s="1">
        <f t="shared" ca="1" si="90"/>
        <v>26</v>
      </c>
      <c r="R332" s="1" t="str">
        <f t="shared" ca="1" si="91"/>
        <v>25-34</v>
      </c>
      <c r="S332" s="1" t="s">
        <v>133</v>
      </c>
      <c r="T332" s="1"/>
      <c r="U332" s="1">
        <v>1</v>
      </c>
      <c r="V332" s="1">
        <v>1</v>
      </c>
      <c r="W332" s="1">
        <v>1</v>
      </c>
      <c r="X332" s="1">
        <v>1</v>
      </c>
      <c r="Y332" s="1">
        <v>1</v>
      </c>
      <c r="Z332" s="1">
        <v>1</v>
      </c>
      <c r="AA332" s="1"/>
      <c r="AB332" s="1"/>
      <c r="AC332" s="1"/>
      <c r="AD332" s="1"/>
      <c r="AE332" s="1"/>
      <c r="AF332" s="1"/>
      <c r="AG332" s="1"/>
      <c r="AH332" s="1"/>
      <c r="AI332" s="1"/>
      <c r="AJ332" s="1"/>
      <c r="AK332" s="1"/>
      <c r="AL332" s="1"/>
      <c r="AM332" s="1"/>
      <c r="AN332" s="1"/>
      <c r="AO332" s="1"/>
      <c r="AP332" s="1"/>
      <c r="AQ332" s="1"/>
      <c r="AR332" s="1"/>
      <c r="AS332" s="1"/>
      <c r="AT332" s="1"/>
      <c r="AU332" s="1"/>
      <c r="AV332" s="1"/>
      <c r="AW332" s="1"/>
      <c r="AX332" s="1"/>
      <c r="AY332" s="1"/>
      <c r="AZ332" s="1"/>
      <c r="BA332" s="1"/>
      <c r="BB332" s="1"/>
      <c r="BC332" s="1"/>
      <c r="BD332" s="1"/>
      <c r="BE332" s="1"/>
      <c r="BF332" s="1"/>
      <c r="BG332" s="1"/>
      <c r="BH332" s="1"/>
      <c r="BI332" s="1"/>
      <c r="BJ332" s="1"/>
      <c r="BK332" s="1"/>
      <c r="BL332" s="1"/>
      <c r="BM332" s="1"/>
      <c r="BN332" s="1"/>
      <c r="BO332" s="1"/>
      <c r="BP332" s="1"/>
      <c r="BQ332" s="1"/>
      <c r="BR332" s="1">
        <f t="shared" si="85"/>
        <v>6</v>
      </c>
      <c r="BS332" s="1" t="str">
        <f t="shared" si="92"/>
        <v>Sin préstamo</v>
      </c>
      <c r="BT332" s="1" t="s">
        <v>104</v>
      </c>
      <c r="BU332" s="1" t="s">
        <v>122</v>
      </c>
      <c r="BV332" s="1" t="s">
        <v>134</v>
      </c>
      <c r="BW332" s="3" t="s">
        <v>101</v>
      </c>
      <c r="BX332" s="4" t="str">
        <f t="shared" ca="1" si="93"/>
        <v/>
      </c>
      <c r="BY332" s="5" t="str">
        <f t="shared" ca="1" si="94"/>
        <v/>
      </c>
      <c r="BZ332" s="2">
        <f t="shared" ca="1" si="95"/>
        <v>34923</v>
      </c>
      <c r="CA332" s="2"/>
      <c r="CB332" s="2">
        <f t="shared" ca="1" si="96"/>
        <v>34923</v>
      </c>
      <c r="CC332" s="2"/>
      <c r="CD332" s="2"/>
      <c r="CE332" s="2" t="str">
        <f t="shared" ca="1" si="97"/>
        <v/>
      </c>
      <c r="CF332" s="2" t="str">
        <f t="shared" ca="1" si="98"/>
        <v/>
      </c>
      <c r="CG332" s="6" t="str">
        <f t="shared" ca="1" si="99"/>
        <v/>
      </c>
      <c r="CH332" s="2" t="str">
        <f t="shared" ca="1" si="100"/>
        <v/>
      </c>
      <c r="CI332" s="2" t="s">
        <v>102</v>
      </c>
    </row>
    <row r="333" spans="1:87" x14ac:dyDescent="0.75">
      <c r="A333">
        <v>11440</v>
      </c>
      <c r="B333" t="s">
        <v>99</v>
      </c>
      <c r="C333" s="12">
        <v>0.2</v>
      </c>
      <c r="D333" t="s">
        <v>101</v>
      </c>
      <c r="E333" t="s">
        <v>101</v>
      </c>
      <c r="G333" s="12" t="str">
        <f t="shared" si="86"/>
        <v>No</v>
      </c>
      <c r="H333" t="s">
        <v>116</v>
      </c>
      <c r="I333" s="7" t="s">
        <v>117</v>
      </c>
      <c r="J333" s="8">
        <v>40179</v>
      </c>
      <c r="K333">
        <f t="shared" ca="1" si="87"/>
        <v>16</v>
      </c>
      <c r="L333" t="str">
        <f t="shared" ca="1" si="88"/>
        <v>10-20 años</v>
      </c>
      <c r="M333" s="8">
        <v>40179</v>
      </c>
      <c r="N333">
        <f t="shared" ca="1" si="101"/>
        <v>16</v>
      </c>
      <c r="O333" t="str">
        <f t="shared" ca="1" si="89"/>
        <v>10-20 años</v>
      </c>
      <c r="P333" s="8">
        <v>34700</v>
      </c>
      <c r="Q333">
        <f t="shared" ca="1" si="90"/>
        <v>31</v>
      </c>
      <c r="R333" t="str">
        <f t="shared" ca="1" si="91"/>
        <v>25-34</v>
      </c>
      <c r="S333" t="s">
        <v>103</v>
      </c>
      <c r="T333">
        <v>1</v>
      </c>
      <c r="V333">
        <v>1</v>
      </c>
      <c r="X333">
        <v>1</v>
      </c>
      <c r="Z333">
        <v>1</v>
      </c>
      <c r="BR333">
        <f t="shared" si="85"/>
        <v>4</v>
      </c>
      <c r="BS333" t="str">
        <f t="shared" si="92"/>
        <v>Préstamo</v>
      </c>
      <c r="BT333" t="s">
        <v>104</v>
      </c>
      <c r="BU333" t="s">
        <v>122</v>
      </c>
      <c r="BV333" t="s">
        <v>123</v>
      </c>
      <c r="BW333" s="8" t="s">
        <v>101</v>
      </c>
      <c r="BX333" s="9">
        <f t="shared" ca="1" si="93"/>
        <v>2043649</v>
      </c>
      <c r="BY333" s="10" t="str">
        <f t="shared" ca="1" si="94"/>
        <v>750k-5 mil</v>
      </c>
      <c r="BZ333" s="7">
        <f t="shared" ca="1" si="95"/>
        <v>943645</v>
      </c>
      <c r="CA333" s="7"/>
      <c r="CB333" s="7">
        <f t="shared" ca="1" si="96"/>
        <v>943645</v>
      </c>
      <c r="CC333" s="7" t="s">
        <v>110</v>
      </c>
      <c r="CD333" s="7" t="s">
        <v>111</v>
      </c>
      <c r="CE333" s="7">
        <f t="shared" ca="1" si="97"/>
        <v>4</v>
      </c>
      <c r="CF333" s="7">
        <f t="shared" ca="1" si="98"/>
        <v>510912.25</v>
      </c>
      <c r="CG333" s="11">
        <f t="shared" ca="1" si="99"/>
        <v>2.165696845741778</v>
      </c>
      <c r="CH333" s="7" t="str">
        <f t="shared" ca="1" si="100"/>
        <v>1-5x</v>
      </c>
      <c r="CI333" s="7" t="s">
        <v>112</v>
      </c>
    </row>
    <row r="334" spans="1:87" x14ac:dyDescent="0.75">
      <c r="A334" s="1">
        <v>11441</v>
      </c>
      <c r="B334" s="1" t="s">
        <v>99</v>
      </c>
      <c r="C334" s="13">
        <v>0.3</v>
      </c>
      <c r="D334" s="1" t="s">
        <v>100</v>
      </c>
      <c r="E334" s="1" t="s">
        <v>100</v>
      </c>
      <c r="F334" s="13">
        <v>0.15</v>
      </c>
      <c r="G334" s="13" t="str">
        <f t="shared" si="86"/>
        <v>No</v>
      </c>
      <c r="H334" s="1" t="s">
        <v>102</v>
      </c>
      <c r="I334" s="2" t="s">
        <v>102</v>
      </c>
      <c r="J334" s="3">
        <v>39814</v>
      </c>
      <c r="K334" s="1">
        <f t="shared" ca="1" si="87"/>
        <v>17</v>
      </c>
      <c r="L334" s="1" t="str">
        <f t="shared" ca="1" si="88"/>
        <v>10-20 años</v>
      </c>
      <c r="M334" s="3">
        <v>39814</v>
      </c>
      <c r="N334" s="1">
        <f t="shared" ca="1" si="101"/>
        <v>17</v>
      </c>
      <c r="O334" s="1" t="str">
        <f t="shared" ca="1" si="89"/>
        <v>10-20 años</v>
      </c>
      <c r="P334" s="3">
        <v>32874</v>
      </c>
      <c r="Q334" s="1">
        <f t="shared" ca="1" si="90"/>
        <v>36</v>
      </c>
      <c r="R334" s="1" t="str">
        <f t="shared" ca="1" si="91"/>
        <v>35-44</v>
      </c>
      <c r="S334" s="1" t="s">
        <v>121</v>
      </c>
      <c r="T334" s="1"/>
      <c r="U334" s="1">
        <v>1</v>
      </c>
      <c r="V334" s="1">
        <v>1</v>
      </c>
      <c r="W334" s="1">
        <v>1</v>
      </c>
      <c r="X334" s="1">
        <v>1</v>
      </c>
      <c r="Y334" s="1"/>
      <c r="Z334" s="1"/>
      <c r="AA334" s="1"/>
      <c r="AB334" s="1"/>
      <c r="AC334" s="1"/>
      <c r="AD334" s="1"/>
      <c r="AE334" s="1"/>
      <c r="AF334" s="1"/>
      <c r="AG334" s="1"/>
      <c r="AH334" s="1"/>
      <c r="AI334" s="1"/>
      <c r="AJ334" s="1"/>
      <c r="AK334" s="1"/>
      <c r="AL334" s="1"/>
      <c r="AM334" s="1"/>
      <c r="AN334" s="1"/>
      <c r="AO334" s="1"/>
      <c r="AP334" s="1"/>
      <c r="AQ334" s="1"/>
      <c r="AR334" s="1"/>
      <c r="AS334" s="1"/>
      <c r="AT334" s="1"/>
      <c r="AU334" s="1"/>
      <c r="AV334" s="1"/>
      <c r="AW334" s="1"/>
      <c r="AX334" s="1"/>
      <c r="AY334" s="1"/>
      <c r="AZ334" s="1"/>
      <c r="BA334" s="1"/>
      <c r="BB334" s="1"/>
      <c r="BC334" s="1"/>
      <c r="BD334" s="1"/>
      <c r="BE334" s="1"/>
      <c r="BF334" s="1"/>
      <c r="BG334" s="1"/>
      <c r="BH334" s="1"/>
      <c r="BI334" s="1"/>
      <c r="BJ334" s="1"/>
      <c r="BK334" s="1"/>
      <c r="BL334" s="1"/>
      <c r="BM334" s="1"/>
      <c r="BN334" s="1"/>
      <c r="BO334" s="1"/>
      <c r="BP334" s="1"/>
      <c r="BQ334" s="1"/>
      <c r="BR334" s="1">
        <f t="shared" si="85"/>
        <v>4</v>
      </c>
      <c r="BS334" s="1" t="str">
        <f t="shared" si="92"/>
        <v>Sin préstamo</v>
      </c>
      <c r="BT334" s="1" t="s">
        <v>104</v>
      </c>
      <c r="BU334" s="1" t="s">
        <v>105</v>
      </c>
      <c r="BV334" s="1" t="s">
        <v>106</v>
      </c>
      <c r="BW334" s="3" t="s">
        <v>101</v>
      </c>
      <c r="BX334" s="4" t="str">
        <f t="shared" ca="1" si="93"/>
        <v/>
      </c>
      <c r="BY334" s="5" t="str">
        <f t="shared" ca="1" si="94"/>
        <v/>
      </c>
      <c r="BZ334" s="2">
        <f t="shared" ca="1" si="95"/>
        <v>1093402</v>
      </c>
      <c r="CA334" s="2"/>
      <c r="CB334" s="2">
        <f t="shared" ca="1" si="96"/>
        <v>1093402</v>
      </c>
      <c r="CC334" s="2"/>
      <c r="CD334" s="2"/>
      <c r="CE334" s="2" t="str">
        <f t="shared" ca="1" si="97"/>
        <v/>
      </c>
      <c r="CF334" s="2" t="str">
        <f t="shared" ca="1" si="98"/>
        <v/>
      </c>
      <c r="CG334" s="6" t="str">
        <f t="shared" ca="1" si="99"/>
        <v/>
      </c>
      <c r="CH334" s="2" t="str">
        <f t="shared" ca="1" si="100"/>
        <v/>
      </c>
      <c r="CI334" s="2" t="s">
        <v>102</v>
      </c>
    </row>
    <row r="335" spans="1:87" x14ac:dyDescent="0.75">
      <c r="A335">
        <v>11442</v>
      </c>
      <c r="B335" t="s">
        <v>99</v>
      </c>
      <c r="C335" s="12">
        <v>0.4</v>
      </c>
      <c r="D335" t="s">
        <v>101</v>
      </c>
      <c r="E335" t="s">
        <v>100</v>
      </c>
      <c r="F335" s="12">
        <v>0.3</v>
      </c>
      <c r="G335" s="12" t="str">
        <f t="shared" si="86"/>
        <v>No</v>
      </c>
      <c r="H335" t="s">
        <v>102</v>
      </c>
      <c r="I335" s="7" t="s">
        <v>108</v>
      </c>
      <c r="J335" s="8">
        <v>39448</v>
      </c>
      <c r="K335">
        <f t="shared" ca="1" si="87"/>
        <v>18</v>
      </c>
      <c r="L335" t="str">
        <f t="shared" ca="1" si="88"/>
        <v>10-20 años</v>
      </c>
      <c r="M335" s="8">
        <v>39448</v>
      </c>
      <c r="N335">
        <f t="shared" ca="1" si="101"/>
        <v>18</v>
      </c>
      <c r="O335" t="str">
        <f t="shared" ca="1" si="89"/>
        <v>10-20 años</v>
      </c>
      <c r="P335" s="8">
        <v>31048</v>
      </c>
      <c r="Q335">
        <f t="shared" ca="1" si="90"/>
        <v>41</v>
      </c>
      <c r="R335" t="str">
        <f t="shared" ca="1" si="91"/>
        <v>35-44</v>
      </c>
      <c r="S335" t="s">
        <v>103</v>
      </c>
      <c r="V335">
        <v>1</v>
      </c>
      <c r="X335">
        <v>1</v>
      </c>
      <c r="Z335">
        <v>1</v>
      </c>
      <c r="BR335">
        <f t="shared" si="85"/>
        <v>3</v>
      </c>
      <c r="BS335" t="str">
        <f t="shared" si="92"/>
        <v>Sin préstamo</v>
      </c>
      <c r="BT335" t="s">
        <v>104</v>
      </c>
      <c r="BU335" t="s">
        <v>122</v>
      </c>
      <c r="BV335" t="s">
        <v>123</v>
      </c>
      <c r="BW335" s="8" t="s">
        <v>101</v>
      </c>
      <c r="BX335" s="9" t="str">
        <f t="shared" ca="1" si="93"/>
        <v/>
      </c>
      <c r="BY335" s="10" t="str">
        <f t="shared" ca="1" si="94"/>
        <v/>
      </c>
      <c r="BZ335" s="7">
        <f t="shared" ca="1" si="95"/>
        <v>1150215</v>
      </c>
      <c r="CA335" s="7"/>
      <c r="CB335" s="7">
        <f t="shared" ca="1" si="96"/>
        <v>1150215</v>
      </c>
      <c r="CC335" s="7"/>
      <c r="CD335" s="7"/>
      <c r="CE335" s="7" t="str">
        <f t="shared" ca="1" si="97"/>
        <v/>
      </c>
      <c r="CF335" s="7" t="str">
        <f t="shared" ca="1" si="98"/>
        <v/>
      </c>
      <c r="CG335" s="11" t="str">
        <f t="shared" ca="1" si="99"/>
        <v/>
      </c>
      <c r="CH335" s="7" t="str">
        <f t="shared" ca="1" si="100"/>
        <v/>
      </c>
      <c r="CI335" s="7" t="s">
        <v>102</v>
      </c>
    </row>
    <row r="336" spans="1:87" x14ac:dyDescent="0.75">
      <c r="A336" s="1">
        <v>11443</v>
      </c>
      <c r="B336" s="1" t="s">
        <v>99</v>
      </c>
      <c r="C336" s="13">
        <v>0.5</v>
      </c>
      <c r="D336" s="1" t="s">
        <v>100</v>
      </c>
      <c r="E336" s="1" t="s">
        <v>101</v>
      </c>
      <c r="F336" s="13"/>
      <c r="G336" s="13" t="str">
        <f t="shared" si="86"/>
        <v>Si</v>
      </c>
      <c r="H336" s="1" t="s">
        <v>116</v>
      </c>
      <c r="I336" s="2" t="s">
        <v>108</v>
      </c>
      <c r="J336" s="3">
        <v>39083</v>
      </c>
      <c r="K336" s="1">
        <f t="shared" ca="1" si="87"/>
        <v>19</v>
      </c>
      <c r="L336" s="1" t="str">
        <f t="shared" ca="1" si="88"/>
        <v>10-20 años</v>
      </c>
      <c r="M336" s="3">
        <v>39083</v>
      </c>
      <c r="N336" s="1">
        <f t="shared" ca="1" si="101"/>
        <v>19</v>
      </c>
      <c r="O336" s="1" t="str">
        <f t="shared" ca="1" si="89"/>
        <v>10-20 años</v>
      </c>
      <c r="P336" s="3">
        <v>29221</v>
      </c>
      <c r="Q336" s="1">
        <f t="shared" ca="1" si="90"/>
        <v>46</v>
      </c>
      <c r="R336" s="1" t="str">
        <f t="shared" ca="1" si="91"/>
        <v>45-54</v>
      </c>
      <c r="S336" s="1" t="s">
        <v>126</v>
      </c>
      <c r="T336" s="1"/>
      <c r="U336" s="1">
        <v>1</v>
      </c>
      <c r="V336" s="1"/>
      <c r="W336" s="1">
        <v>1</v>
      </c>
      <c r="X336" s="1"/>
      <c r="Y336" s="1">
        <v>1</v>
      </c>
      <c r="Z336" s="1"/>
      <c r="AA336" s="1"/>
      <c r="AB336" s="1"/>
      <c r="AC336" s="1"/>
      <c r="AD336" s="1"/>
      <c r="AE336" s="1"/>
      <c r="AF336" s="1"/>
      <c r="AG336" s="1"/>
      <c r="AH336" s="1"/>
      <c r="AI336" s="1"/>
      <c r="AJ336" s="1"/>
      <c r="AK336" s="1"/>
      <c r="AL336" s="1"/>
      <c r="AM336" s="1"/>
      <c r="AN336" s="1"/>
      <c r="AO336" s="1"/>
      <c r="AP336" s="1"/>
      <c r="AQ336" s="1"/>
      <c r="AR336" s="1"/>
      <c r="AS336" s="1"/>
      <c r="AT336" s="1"/>
      <c r="AU336" s="1"/>
      <c r="AV336" s="1"/>
      <c r="AW336" s="1"/>
      <c r="AX336" s="1"/>
      <c r="AY336" s="1"/>
      <c r="AZ336" s="1"/>
      <c r="BA336" s="1"/>
      <c r="BB336" s="1"/>
      <c r="BC336" s="1"/>
      <c r="BD336" s="1"/>
      <c r="BE336" s="1"/>
      <c r="BF336" s="1"/>
      <c r="BG336" s="1"/>
      <c r="BH336" s="1"/>
      <c r="BI336" s="1"/>
      <c r="BJ336" s="1"/>
      <c r="BK336" s="1"/>
      <c r="BL336" s="1"/>
      <c r="BM336" s="1"/>
      <c r="BN336" s="1"/>
      <c r="BO336" s="1"/>
      <c r="BP336" s="1"/>
      <c r="BQ336" s="1"/>
      <c r="BR336" s="1">
        <f t="shared" si="85"/>
        <v>3</v>
      </c>
      <c r="BS336" s="1" t="str">
        <f t="shared" si="92"/>
        <v>Sin préstamo</v>
      </c>
      <c r="BT336" s="1" t="s">
        <v>104</v>
      </c>
      <c r="BU336" s="1" t="s">
        <v>109</v>
      </c>
      <c r="BV336" s="1" t="s">
        <v>106</v>
      </c>
      <c r="BW336" s="3" t="s">
        <v>101</v>
      </c>
      <c r="BX336" s="4" t="str">
        <f t="shared" ca="1" si="93"/>
        <v/>
      </c>
      <c r="BY336" s="5" t="str">
        <f t="shared" ca="1" si="94"/>
        <v/>
      </c>
      <c r="BZ336" s="2">
        <f t="shared" ca="1" si="95"/>
        <v>1603238</v>
      </c>
      <c r="CA336" s="2"/>
      <c r="CB336" s="2">
        <f t="shared" ca="1" si="96"/>
        <v>1603238</v>
      </c>
      <c r="CC336" s="2"/>
      <c r="CD336" s="2"/>
      <c r="CE336" s="2" t="str">
        <f t="shared" ca="1" si="97"/>
        <v/>
      </c>
      <c r="CF336" s="2" t="str">
        <f t="shared" ca="1" si="98"/>
        <v/>
      </c>
      <c r="CG336" s="6" t="str">
        <f t="shared" ca="1" si="99"/>
        <v/>
      </c>
      <c r="CH336" s="2" t="str">
        <f t="shared" ca="1" si="100"/>
        <v/>
      </c>
      <c r="CI336" s="2" t="s">
        <v>102</v>
      </c>
    </row>
    <row r="337" spans="1:87" x14ac:dyDescent="0.75">
      <c r="A337">
        <v>11444</v>
      </c>
      <c r="B337" t="s">
        <v>136</v>
      </c>
      <c r="C337" s="12">
        <v>0.6</v>
      </c>
      <c r="D337" t="s">
        <v>101</v>
      </c>
      <c r="E337" t="s">
        <v>101</v>
      </c>
      <c r="G337" s="12" t="str">
        <f t="shared" si="86"/>
        <v>Si</v>
      </c>
      <c r="H337" t="s">
        <v>116</v>
      </c>
      <c r="I337" s="7" t="s">
        <v>117</v>
      </c>
      <c r="J337" s="8">
        <v>38718</v>
      </c>
      <c r="K337">
        <f t="shared" ca="1" si="87"/>
        <v>20</v>
      </c>
      <c r="L337" t="str">
        <f t="shared" ca="1" si="88"/>
        <v>&gt;20 años</v>
      </c>
      <c r="M337" s="8">
        <v>38718</v>
      </c>
      <c r="N337">
        <f t="shared" ca="1" si="101"/>
        <v>20</v>
      </c>
      <c r="O337" t="str">
        <f t="shared" ca="1" si="89"/>
        <v>&gt;20 años</v>
      </c>
      <c r="P337" s="8">
        <v>27395</v>
      </c>
      <c r="Q337">
        <f t="shared" ca="1" si="90"/>
        <v>51</v>
      </c>
      <c r="R337" t="str">
        <f t="shared" ca="1" si="91"/>
        <v>45-54</v>
      </c>
      <c r="S337" t="s">
        <v>103</v>
      </c>
      <c r="T337">
        <v>1</v>
      </c>
      <c r="V337">
        <v>1</v>
      </c>
      <c r="X337">
        <v>1</v>
      </c>
      <c r="Z337">
        <v>1</v>
      </c>
      <c r="BR337">
        <f t="shared" si="85"/>
        <v>4</v>
      </c>
      <c r="BS337" t="str">
        <f t="shared" si="92"/>
        <v>Préstamo</v>
      </c>
      <c r="BT337" t="s">
        <v>104</v>
      </c>
      <c r="BU337" t="s">
        <v>109</v>
      </c>
      <c r="BV337" t="s">
        <v>106</v>
      </c>
      <c r="BW337" s="8" t="s">
        <v>101</v>
      </c>
      <c r="BX337" s="9">
        <f t="shared" ca="1" si="93"/>
        <v>4178852</v>
      </c>
      <c r="BY337" s="10" t="str">
        <f t="shared" ca="1" si="94"/>
        <v>750k-5 mil</v>
      </c>
      <c r="BZ337" s="7">
        <f t="shared" ca="1" si="95"/>
        <v>7055</v>
      </c>
      <c r="CA337" s="7"/>
      <c r="CB337" s="7">
        <f t="shared" ca="1" si="96"/>
        <v>7055</v>
      </c>
      <c r="CC337" s="7" t="s">
        <v>110</v>
      </c>
      <c r="CD337" s="7" t="s">
        <v>111</v>
      </c>
      <c r="CE337" s="7">
        <f t="shared" ca="1" si="97"/>
        <v>1</v>
      </c>
      <c r="CF337" s="7">
        <f t="shared" ca="1" si="98"/>
        <v>4178852</v>
      </c>
      <c r="CG337" s="11">
        <f t="shared" ca="1" si="99"/>
        <v>592.32487597448619</v>
      </c>
      <c r="CH337" s="7" t="str">
        <f t="shared" ca="1" si="100"/>
        <v>&gt;500x</v>
      </c>
      <c r="CI337" s="7" t="s">
        <v>112</v>
      </c>
    </row>
    <row r="338" spans="1:87" x14ac:dyDescent="0.75">
      <c r="A338" s="1">
        <v>11445</v>
      </c>
      <c r="B338" s="1" t="s">
        <v>99</v>
      </c>
      <c r="C338" s="13">
        <v>0.7</v>
      </c>
      <c r="D338" s="1" t="s">
        <v>100</v>
      </c>
      <c r="E338" s="1" t="s">
        <v>100</v>
      </c>
      <c r="F338" s="13">
        <v>0.4</v>
      </c>
      <c r="G338" s="13" t="str">
        <f t="shared" si="86"/>
        <v>Si</v>
      </c>
      <c r="H338" s="1" t="s">
        <v>102</v>
      </c>
      <c r="I338" s="2" t="s">
        <v>102</v>
      </c>
      <c r="J338" s="3">
        <v>38353</v>
      </c>
      <c r="K338" s="1">
        <f t="shared" ca="1" si="87"/>
        <v>21</v>
      </c>
      <c r="L338" s="1" t="str">
        <f t="shared" ca="1" si="88"/>
        <v>&gt;20 años</v>
      </c>
      <c r="M338" s="3">
        <v>38353</v>
      </c>
      <c r="N338" s="1">
        <f t="shared" ca="1" si="101"/>
        <v>21</v>
      </c>
      <c r="O338" s="1" t="str">
        <f t="shared" ca="1" si="89"/>
        <v>&gt;20 años</v>
      </c>
      <c r="P338" s="3">
        <v>25569</v>
      </c>
      <c r="Q338" s="1">
        <f t="shared" ca="1" si="90"/>
        <v>56</v>
      </c>
      <c r="R338" s="1" t="str">
        <f t="shared" ca="1" si="91"/>
        <v>55-64</v>
      </c>
      <c r="S338" s="1" t="s">
        <v>141</v>
      </c>
      <c r="T338" s="1"/>
      <c r="U338" s="1">
        <v>1</v>
      </c>
      <c r="V338" s="1">
        <v>1</v>
      </c>
      <c r="W338" s="1">
        <v>1</v>
      </c>
      <c r="X338" s="1">
        <v>1</v>
      </c>
      <c r="Y338" s="1">
        <v>1</v>
      </c>
      <c r="Z338" s="1">
        <v>1</v>
      </c>
      <c r="AA338" s="1"/>
      <c r="AB338" s="1"/>
      <c r="AC338" s="1"/>
      <c r="AD338" s="1"/>
      <c r="AE338" s="1"/>
      <c r="AF338" s="1"/>
      <c r="AG338" s="1"/>
      <c r="AH338" s="1"/>
      <c r="AI338" s="1"/>
      <c r="AJ338" s="1"/>
      <c r="AK338" s="1"/>
      <c r="AL338" s="1"/>
      <c r="AM338" s="1"/>
      <c r="AN338" s="1"/>
      <c r="AO338" s="1"/>
      <c r="AP338" s="1"/>
      <c r="AQ338" s="1"/>
      <c r="AR338" s="1"/>
      <c r="AS338" s="1"/>
      <c r="AT338" s="1"/>
      <c r="AU338" s="1"/>
      <c r="AV338" s="1"/>
      <c r="AW338" s="1"/>
      <c r="AX338" s="1"/>
      <c r="AY338" s="1"/>
      <c r="AZ338" s="1"/>
      <c r="BA338" s="1"/>
      <c r="BB338" s="1"/>
      <c r="BC338" s="1"/>
      <c r="BD338" s="1"/>
      <c r="BE338" s="1"/>
      <c r="BF338" s="1"/>
      <c r="BG338" s="1"/>
      <c r="BH338" s="1"/>
      <c r="BI338" s="1"/>
      <c r="BJ338" s="1"/>
      <c r="BK338" s="1"/>
      <c r="BL338" s="1"/>
      <c r="BM338" s="1"/>
      <c r="BN338" s="1"/>
      <c r="BO338" s="1"/>
      <c r="BP338" s="1"/>
      <c r="BQ338" s="1"/>
      <c r="BR338" s="1">
        <f t="shared" si="85"/>
        <v>6</v>
      </c>
      <c r="BS338" s="1" t="str">
        <f t="shared" si="92"/>
        <v>Sin préstamo</v>
      </c>
      <c r="BT338" s="1" t="s">
        <v>104</v>
      </c>
      <c r="BU338" s="1" t="s">
        <v>105</v>
      </c>
      <c r="BV338" s="1" t="s">
        <v>106</v>
      </c>
      <c r="BW338" s="3" t="s">
        <v>101</v>
      </c>
      <c r="BX338" s="4" t="str">
        <f t="shared" ca="1" si="93"/>
        <v/>
      </c>
      <c r="BY338" s="5" t="str">
        <f t="shared" ca="1" si="94"/>
        <v/>
      </c>
      <c r="BZ338" s="2">
        <f t="shared" ca="1" si="95"/>
        <v>240509</v>
      </c>
      <c r="CA338" s="2"/>
      <c r="CB338" s="2">
        <f t="shared" ca="1" si="96"/>
        <v>240509</v>
      </c>
      <c r="CC338" s="2"/>
      <c r="CD338" s="2"/>
      <c r="CE338" s="2" t="str">
        <f t="shared" ca="1" si="97"/>
        <v/>
      </c>
      <c r="CF338" s="2" t="str">
        <f t="shared" ca="1" si="98"/>
        <v/>
      </c>
      <c r="CG338" s="6" t="str">
        <f t="shared" ca="1" si="99"/>
        <v/>
      </c>
      <c r="CH338" s="2" t="str">
        <f t="shared" ca="1" si="100"/>
        <v/>
      </c>
      <c r="CI338" s="2" t="s">
        <v>102</v>
      </c>
    </row>
    <row r="339" spans="1:87" x14ac:dyDescent="0.75">
      <c r="A339">
        <v>11446</v>
      </c>
      <c r="B339" t="s">
        <v>99</v>
      </c>
      <c r="C339" s="12">
        <v>0.8</v>
      </c>
      <c r="D339" t="s">
        <v>101</v>
      </c>
      <c r="E339" t="s">
        <v>100</v>
      </c>
      <c r="F339" s="12">
        <v>0.75</v>
      </c>
      <c r="G339" s="12" t="str">
        <f t="shared" si="86"/>
        <v>Si</v>
      </c>
      <c r="H339" t="s">
        <v>102</v>
      </c>
      <c r="I339" s="7" t="s">
        <v>102</v>
      </c>
      <c r="J339" s="8">
        <v>37987</v>
      </c>
      <c r="K339">
        <f t="shared" ca="1" si="87"/>
        <v>22</v>
      </c>
      <c r="L339" t="str">
        <f t="shared" ca="1" si="88"/>
        <v>&gt;20 años</v>
      </c>
      <c r="M339" s="8">
        <v>37987</v>
      </c>
      <c r="N339">
        <f t="shared" ca="1" si="101"/>
        <v>22</v>
      </c>
      <c r="O339" t="str">
        <f t="shared" ca="1" si="89"/>
        <v>&gt;20 años</v>
      </c>
      <c r="P339" s="8">
        <v>23743</v>
      </c>
      <c r="Q339">
        <f t="shared" ca="1" si="90"/>
        <v>61</v>
      </c>
      <c r="R339" t="str">
        <f t="shared" ca="1" si="91"/>
        <v>55-64</v>
      </c>
      <c r="S339" t="s">
        <v>103</v>
      </c>
      <c r="T339">
        <v>1</v>
      </c>
      <c r="V339">
        <v>1</v>
      </c>
      <c r="X339">
        <v>1</v>
      </c>
      <c r="Z339">
        <v>1</v>
      </c>
      <c r="BR339">
        <f t="shared" si="85"/>
        <v>4</v>
      </c>
      <c r="BS339" t="str">
        <f t="shared" si="92"/>
        <v>Préstamo</v>
      </c>
      <c r="BT339" t="s">
        <v>104</v>
      </c>
      <c r="BU339" t="s">
        <v>105</v>
      </c>
      <c r="BV339" t="s">
        <v>106</v>
      </c>
      <c r="BW339" s="8" t="s">
        <v>101</v>
      </c>
      <c r="BX339" s="9">
        <f t="shared" ca="1" si="93"/>
        <v>4744973</v>
      </c>
      <c r="BY339" s="10" t="str">
        <f t="shared" ca="1" si="94"/>
        <v>750k-5 mil</v>
      </c>
      <c r="BZ339" s="7">
        <f t="shared" ca="1" si="95"/>
        <v>630096</v>
      </c>
      <c r="CA339" s="7"/>
      <c r="CB339" s="7">
        <f t="shared" ca="1" si="96"/>
        <v>630096</v>
      </c>
      <c r="CC339" s="7" t="s">
        <v>119</v>
      </c>
      <c r="CD339" s="7" t="s">
        <v>111</v>
      </c>
      <c r="CE339" s="7">
        <f t="shared" ca="1" si="97"/>
        <v>5</v>
      </c>
      <c r="CF339" s="7">
        <f t="shared" ca="1" si="98"/>
        <v>948994.6</v>
      </c>
      <c r="CG339" s="11">
        <f t="shared" ca="1" si="99"/>
        <v>7.5305556613595392</v>
      </c>
      <c r="CH339" s="7" t="str">
        <f t="shared" ca="1" si="100"/>
        <v>5-10x</v>
      </c>
      <c r="CI339" s="7" t="s">
        <v>102</v>
      </c>
    </row>
    <row r="340" spans="1:87" x14ac:dyDescent="0.75">
      <c r="A340" s="1">
        <v>11447</v>
      </c>
      <c r="B340" s="1" t="s">
        <v>129</v>
      </c>
      <c r="C340" s="13">
        <v>0.75</v>
      </c>
      <c r="D340" s="1" t="s">
        <v>100</v>
      </c>
      <c r="E340" s="1" t="s">
        <v>101</v>
      </c>
      <c r="F340" s="13"/>
      <c r="G340" s="13" t="str">
        <f t="shared" si="86"/>
        <v>Si</v>
      </c>
      <c r="H340" s="1" t="s">
        <v>102</v>
      </c>
      <c r="I340" s="2" t="s">
        <v>102</v>
      </c>
      <c r="J340" s="3">
        <v>37622</v>
      </c>
      <c r="K340" s="1">
        <f t="shared" ca="1" si="87"/>
        <v>23</v>
      </c>
      <c r="L340" s="1" t="str">
        <f t="shared" ca="1" si="88"/>
        <v>&gt;20 años</v>
      </c>
      <c r="M340" s="3">
        <v>37622</v>
      </c>
      <c r="N340" s="1">
        <f t="shared" ca="1" si="101"/>
        <v>23</v>
      </c>
      <c r="O340" s="1" t="str">
        <f t="shared" ca="1" si="89"/>
        <v>&gt;20 años</v>
      </c>
      <c r="P340" s="3">
        <v>36526</v>
      </c>
      <c r="Q340" s="1">
        <f t="shared" ca="1" si="90"/>
        <v>26</v>
      </c>
      <c r="R340" s="1" t="str">
        <f t="shared" ca="1" si="91"/>
        <v>25-34</v>
      </c>
      <c r="S340" s="1" t="s">
        <v>114</v>
      </c>
      <c r="T340" s="1">
        <v>1</v>
      </c>
      <c r="U340" s="1">
        <v>1</v>
      </c>
      <c r="V340" s="1">
        <v>1</v>
      </c>
      <c r="W340" s="1">
        <v>1</v>
      </c>
      <c r="X340" s="1">
        <v>1</v>
      </c>
      <c r="Y340" s="1"/>
      <c r="Z340" s="1"/>
      <c r="AA340" s="1"/>
      <c r="AB340" s="1"/>
      <c r="AC340" s="1"/>
      <c r="AD340" s="1"/>
      <c r="AE340" s="1"/>
      <c r="AF340" s="1"/>
      <c r="AG340" s="1"/>
      <c r="AH340" s="1"/>
      <c r="AI340" s="1"/>
      <c r="AJ340" s="1"/>
      <c r="AK340" s="1"/>
      <c r="AL340" s="1"/>
      <c r="AM340" s="1"/>
      <c r="AN340" s="1"/>
      <c r="AO340" s="1"/>
      <c r="AP340" s="1"/>
      <c r="AQ340" s="1"/>
      <c r="AR340" s="1"/>
      <c r="AS340" s="1"/>
      <c r="AT340" s="1"/>
      <c r="AU340" s="1"/>
      <c r="AV340" s="1"/>
      <c r="AW340" s="1"/>
      <c r="AX340" s="1"/>
      <c r="AY340" s="1"/>
      <c r="AZ340" s="1"/>
      <c r="BA340" s="1"/>
      <c r="BB340" s="1"/>
      <c r="BC340" s="1"/>
      <c r="BD340" s="1"/>
      <c r="BE340" s="1"/>
      <c r="BF340" s="1"/>
      <c r="BG340" s="1"/>
      <c r="BH340" s="1"/>
      <c r="BI340" s="1"/>
      <c r="BJ340" s="1"/>
      <c r="BK340" s="1"/>
      <c r="BL340" s="1"/>
      <c r="BM340" s="1"/>
      <c r="BN340" s="1"/>
      <c r="BO340" s="1"/>
      <c r="BP340" s="1"/>
      <c r="BQ340" s="1"/>
      <c r="BR340" s="1">
        <f t="shared" si="85"/>
        <v>5</v>
      </c>
      <c r="BS340" s="1" t="str">
        <f t="shared" si="92"/>
        <v>Préstamo</v>
      </c>
      <c r="BT340" s="1" t="s">
        <v>104</v>
      </c>
      <c r="BU340" s="1" t="s">
        <v>109</v>
      </c>
      <c r="BV340" s="1" t="s">
        <v>106</v>
      </c>
      <c r="BW340" s="3" t="s">
        <v>101</v>
      </c>
      <c r="BX340" s="4">
        <f t="shared" ca="1" si="93"/>
        <v>2687689</v>
      </c>
      <c r="BY340" s="5" t="str">
        <f t="shared" ca="1" si="94"/>
        <v>750k-5 mil</v>
      </c>
      <c r="BZ340" s="2">
        <f t="shared" ca="1" si="95"/>
        <v>254069</v>
      </c>
      <c r="CA340" s="2"/>
      <c r="CB340" s="2">
        <f t="shared" ca="1" si="96"/>
        <v>254069</v>
      </c>
      <c r="CC340" s="2" t="s">
        <v>110</v>
      </c>
      <c r="CD340" s="2" t="s">
        <v>125</v>
      </c>
      <c r="CE340" s="2">
        <f t="shared" ca="1" si="97"/>
        <v>8</v>
      </c>
      <c r="CF340" s="2">
        <f t="shared" ca="1" si="98"/>
        <v>335961.125</v>
      </c>
      <c r="CG340" s="6">
        <f t="shared" ca="1" si="99"/>
        <v>10.578579047424125</v>
      </c>
      <c r="CH340" s="2" t="str">
        <f t="shared" ca="1" si="100"/>
        <v>10-20x</v>
      </c>
      <c r="CI340" s="2" t="s">
        <v>112</v>
      </c>
    </row>
    <row r="341" spans="1:87" x14ac:dyDescent="0.75">
      <c r="A341">
        <v>11448</v>
      </c>
      <c r="B341" t="s">
        <v>142</v>
      </c>
      <c r="C341" s="12">
        <v>1</v>
      </c>
      <c r="D341" t="s">
        <v>101</v>
      </c>
      <c r="E341" t="s">
        <v>101</v>
      </c>
      <c r="G341" s="12" t="str">
        <f t="shared" si="86"/>
        <v>Si</v>
      </c>
      <c r="H341" t="s">
        <v>102</v>
      </c>
      <c r="I341" s="7" t="s">
        <v>117</v>
      </c>
      <c r="J341" s="8">
        <v>37257</v>
      </c>
      <c r="K341">
        <f t="shared" ca="1" si="87"/>
        <v>24</v>
      </c>
      <c r="L341" t="str">
        <f t="shared" ca="1" si="88"/>
        <v>&gt;20 años</v>
      </c>
      <c r="M341" s="8">
        <v>37257</v>
      </c>
      <c r="N341">
        <f t="shared" ca="1" si="101"/>
        <v>24</v>
      </c>
      <c r="O341" t="str">
        <f t="shared" ca="1" si="89"/>
        <v>&gt;20 años</v>
      </c>
      <c r="P341" s="8">
        <v>34700</v>
      </c>
      <c r="Q341">
        <f t="shared" ca="1" si="90"/>
        <v>31</v>
      </c>
      <c r="R341" t="str">
        <f t="shared" ca="1" si="91"/>
        <v>25-34</v>
      </c>
      <c r="S341" t="s">
        <v>137</v>
      </c>
      <c r="T341">
        <v>1</v>
      </c>
      <c r="V341">
        <v>1</v>
      </c>
      <c r="X341">
        <v>1</v>
      </c>
      <c r="Z341">
        <v>1</v>
      </c>
      <c r="BR341">
        <f t="shared" si="85"/>
        <v>4</v>
      </c>
      <c r="BS341" t="str">
        <f t="shared" si="92"/>
        <v>Préstamo</v>
      </c>
      <c r="BT341" t="s">
        <v>104</v>
      </c>
      <c r="BU341" t="s">
        <v>122</v>
      </c>
      <c r="BV341" t="s">
        <v>123</v>
      </c>
      <c r="BW341" s="8" t="s">
        <v>101</v>
      </c>
      <c r="BX341" s="9">
        <f t="shared" ca="1" si="93"/>
        <v>3716124</v>
      </c>
      <c r="BY341" s="10" t="str">
        <f t="shared" ca="1" si="94"/>
        <v>750k-5 mil</v>
      </c>
      <c r="BZ341" s="7">
        <f t="shared" ca="1" si="95"/>
        <v>1722077</v>
      </c>
      <c r="CA341" s="7"/>
      <c r="CB341" s="7">
        <f t="shared" ca="1" si="96"/>
        <v>1722077</v>
      </c>
      <c r="CC341" s="7" t="s">
        <v>110</v>
      </c>
      <c r="CD341" s="7" t="s">
        <v>111</v>
      </c>
      <c r="CE341" s="7">
        <f t="shared" ca="1" si="97"/>
        <v>7</v>
      </c>
      <c r="CF341" s="7">
        <f t="shared" ca="1" si="98"/>
        <v>530874.85714285716</v>
      </c>
      <c r="CG341" s="11">
        <f t="shared" ca="1" si="99"/>
        <v>2.1579313816977987</v>
      </c>
      <c r="CH341" s="7" t="str">
        <f t="shared" ca="1" si="100"/>
        <v>1-5x</v>
      </c>
      <c r="CI341" s="7" t="s">
        <v>112</v>
      </c>
    </row>
    <row r="342" spans="1:87" x14ac:dyDescent="0.75">
      <c r="A342" s="1">
        <v>11449</v>
      </c>
      <c r="B342" s="1" t="s">
        <v>115</v>
      </c>
      <c r="C342" s="13">
        <v>0</v>
      </c>
      <c r="D342" s="1" t="s">
        <v>100</v>
      </c>
      <c r="E342" s="1" t="s">
        <v>100</v>
      </c>
      <c r="F342" s="13">
        <v>0.15</v>
      </c>
      <c r="G342" s="13" t="str">
        <f t="shared" si="86"/>
        <v>No</v>
      </c>
      <c r="H342" s="1" t="s">
        <v>150</v>
      </c>
      <c r="I342" s="2" t="s">
        <v>102</v>
      </c>
      <c r="J342" s="3">
        <v>36892</v>
      </c>
      <c r="K342" s="1">
        <f t="shared" ca="1" si="87"/>
        <v>25</v>
      </c>
      <c r="L342" s="1" t="str">
        <f t="shared" ca="1" si="88"/>
        <v>&gt;20 años</v>
      </c>
      <c r="M342" s="3">
        <v>36892</v>
      </c>
      <c r="N342" s="1">
        <f t="shared" ca="1" si="101"/>
        <v>25</v>
      </c>
      <c r="O342" s="1" t="str">
        <f t="shared" ca="1" si="89"/>
        <v>&gt;20 años</v>
      </c>
      <c r="P342" s="3">
        <v>32874</v>
      </c>
      <c r="Q342" s="1">
        <f t="shared" ca="1" si="90"/>
        <v>36</v>
      </c>
      <c r="R342" s="1" t="str">
        <f t="shared" ca="1" si="91"/>
        <v>35-44</v>
      </c>
      <c r="S342" s="1" t="s">
        <v>103</v>
      </c>
      <c r="T342" s="1">
        <v>1</v>
      </c>
      <c r="U342" s="1">
        <v>1</v>
      </c>
      <c r="V342" s="1"/>
      <c r="W342" s="1">
        <v>1</v>
      </c>
      <c r="X342" s="1"/>
      <c r="Y342" s="1">
        <v>1</v>
      </c>
      <c r="Z342" s="1"/>
      <c r="AA342" s="1"/>
      <c r="AB342" s="1"/>
      <c r="AC342" s="1"/>
      <c r="AD342" s="1"/>
      <c r="AE342" s="1"/>
      <c r="AF342" s="1"/>
      <c r="AG342" s="1"/>
      <c r="AH342" s="1"/>
      <c r="AI342" s="1"/>
      <c r="AJ342" s="1"/>
      <c r="AK342" s="1"/>
      <c r="AL342" s="1"/>
      <c r="AM342" s="1"/>
      <c r="AN342" s="1"/>
      <c r="AO342" s="1"/>
      <c r="AP342" s="1"/>
      <c r="AQ342" s="1"/>
      <c r="AR342" s="1"/>
      <c r="AS342" s="1"/>
      <c r="AT342" s="1"/>
      <c r="AU342" s="1"/>
      <c r="AV342" s="1"/>
      <c r="AW342" s="1"/>
      <c r="AX342" s="1"/>
      <c r="AY342" s="1"/>
      <c r="AZ342" s="1"/>
      <c r="BA342" s="1"/>
      <c r="BB342" s="1"/>
      <c r="BC342" s="1"/>
      <c r="BD342" s="1"/>
      <c r="BE342" s="1"/>
      <c r="BF342" s="1"/>
      <c r="BG342" s="1"/>
      <c r="BH342" s="1"/>
      <c r="BI342" s="1"/>
      <c r="BJ342" s="1"/>
      <c r="BK342" s="1"/>
      <c r="BL342" s="1"/>
      <c r="BM342" s="1"/>
      <c r="BN342" s="1"/>
      <c r="BO342" s="1"/>
      <c r="BP342" s="1"/>
      <c r="BQ342" s="1"/>
      <c r="BR342" s="1">
        <f t="shared" si="85"/>
        <v>4</v>
      </c>
      <c r="BS342" s="1" t="str">
        <f t="shared" si="92"/>
        <v>Préstamo</v>
      </c>
      <c r="BT342" s="1" t="s">
        <v>104</v>
      </c>
      <c r="BU342" s="1" t="s">
        <v>105</v>
      </c>
      <c r="BV342" s="1" t="s">
        <v>106</v>
      </c>
      <c r="BW342" s="3" t="s">
        <v>101</v>
      </c>
      <c r="BX342" s="4">
        <f t="shared" ca="1" si="93"/>
        <v>2085425</v>
      </c>
      <c r="BY342" s="5" t="str">
        <f t="shared" ca="1" si="94"/>
        <v>750k-5 mil</v>
      </c>
      <c r="BZ342" s="2">
        <f t="shared" ca="1" si="95"/>
        <v>234070</v>
      </c>
      <c r="CA342" s="2"/>
      <c r="CB342" s="2">
        <f t="shared" ca="1" si="96"/>
        <v>234070</v>
      </c>
      <c r="CC342" s="2" t="s">
        <v>119</v>
      </c>
      <c r="CD342" s="2" t="s">
        <v>125</v>
      </c>
      <c r="CE342" s="2">
        <f t="shared" ca="1" si="97"/>
        <v>6</v>
      </c>
      <c r="CF342" s="2">
        <f t="shared" ca="1" si="98"/>
        <v>347570.83333333331</v>
      </c>
      <c r="CG342" s="6">
        <f t="shared" ca="1" si="99"/>
        <v>8.9094074422181393</v>
      </c>
      <c r="CH342" s="2" t="str">
        <f t="shared" ca="1" si="100"/>
        <v>5-10x</v>
      </c>
      <c r="CI342" s="2" t="s">
        <v>112</v>
      </c>
    </row>
    <row r="343" spans="1:87" x14ac:dyDescent="0.75">
      <c r="A343">
        <v>11450</v>
      </c>
      <c r="B343" t="s">
        <v>115</v>
      </c>
      <c r="C343" s="12">
        <v>0.4</v>
      </c>
      <c r="D343" t="s">
        <v>101</v>
      </c>
      <c r="E343" t="s">
        <v>100</v>
      </c>
      <c r="F343" s="12">
        <v>0.5</v>
      </c>
      <c r="G343" s="12" t="str">
        <f t="shared" si="86"/>
        <v>No</v>
      </c>
      <c r="H343" t="s">
        <v>107</v>
      </c>
      <c r="I343" s="7" t="s">
        <v>117</v>
      </c>
      <c r="J343" s="8">
        <v>36526</v>
      </c>
      <c r="K343">
        <f t="shared" ca="1" si="87"/>
        <v>26</v>
      </c>
      <c r="L343" t="str">
        <f t="shared" ca="1" si="88"/>
        <v>&gt;20 años</v>
      </c>
      <c r="M343" s="8">
        <v>36526</v>
      </c>
      <c r="N343">
        <f t="shared" ca="1" si="101"/>
        <v>26</v>
      </c>
      <c r="O343" t="str">
        <f t="shared" ca="1" si="89"/>
        <v>&gt;20 años</v>
      </c>
      <c r="P343" s="8">
        <v>31048</v>
      </c>
      <c r="Q343">
        <f t="shared" ca="1" si="90"/>
        <v>41</v>
      </c>
      <c r="R343" t="str">
        <f t="shared" ca="1" si="91"/>
        <v>35-44</v>
      </c>
      <c r="S343" t="s">
        <v>159</v>
      </c>
      <c r="T343">
        <v>1</v>
      </c>
      <c r="V343">
        <v>1</v>
      </c>
      <c r="X343">
        <v>1</v>
      </c>
      <c r="Z343">
        <v>1</v>
      </c>
      <c r="BR343">
        <f t="shared" si="85"/>
        <v>4</v>
      </c>
      <c r="BS343" t="str">
        <f t="shared" si="92"/>
        <v>Préstamo</v>
      </c>
      <c r="BT343" t="s">
        <v>104</v>
      </c>
      <c r="BU343" t="s">
        <v>105</v>
      </c>
      <c r="BV343" t="s">
        <v>106</v>
      </c>
      <c r="BW343" s="8" t="s">
        <v>101</v>
      </c>
      <c r="BX343" s="9">
        <f t="shared" ca="1" si="93"/>
        <v>4270391</v>
      </c>
      <c r="BY343" s="10" t="str">
        <f t="shared" ca="1" si="94"/>
        <v>750k-5 mil</v>
      </c>
      <c r="BZ343" s="7">
        <f t="shared" ca="1" si="95"/>
        <v>165196</v>
      </c>
      <c r="CA343" s="7"/>
      <c r="CB343" s="7">
        <f t="shared" ca="1" si="96"/>
        <v>165196</v>
      </c>
      <c r="CC343" s="7" t="s">
        <v>119</v>
      </c>
      <c r="CD343" s="7" t="s">
        <v>111</v>
      </c>
      <c r="CE343" s="7">
        <f t="shared" ca="1" si="97"/>
        <v>4</v>
      </c>
      <c r="CF343" s="7">
        <f t="shared" ca="1" si="98"/>
        <v>1067597.75</v>
      </c>
      <c r="CG343" s="11">
        <f t="shared" ca="1" si="99"/>
        <v>25.850450374101069</v>
      </c>
      <c r="CH343" s="7" t="str">
        <f t="shared" ca="1" si="100"/>
        <v>20-50x</v>
      </c>
      <c r="CI343" s="7" t="s">
        <v>112</v>
      </c>
    </row>
    <row r="344" spans="1:87" x14ac:dyDescent="0.75">
      <c r="A344" s="1">
        <v>11451</v>
      </c>
      <c r="B344" s="1" t="s">
        <v>99</v>
      </c>
      <c r="C344" s="13">
        <v>0.15</v>
      </c>
      <c r="D344" s="1" t="s">
        <v>100</v>
      </c>
      <c r="E344" s="1" t="s">
        <v>101</v>
      </c>
      <c r="F344" s="13"/>
      <c r="G344" s="13" t="str">
        <f t="shared" si="86"/>
        <v>No</v>
      </c>
      <c r="H344" s="1" t="s">
        <v>102</v>
      </c>
      <c r="I344" s="2" t="s">
        <v>117</v>
      </c>
      <c r="J344" s="3">
        <v>36161</v>
      </c>
      <c r="K344" s="1">
        <f t="shared" ca="1" si="87"/>
        <v>27</v>
      </c>
      <c r="L344" s="1" t="str">
        <f t="shared" ca="1" si="88"/>
        <v>&gt;20 años</v>
      </c>
      <c r="M344" s="3">
        <v>36161</v>
      </c>
      <c r="N344" s="1">
        <f t="shared" ca="1" si="101"/>
        <v>27</v>
      </c>
      <c r="O344" s="1" t="str">
        <f t="shared" ca="1" si="89"/>
        <v>&gt;20 años</v>
      </c>
      <c r="P344" s="3">
        <v>29221</v>
      </c>
      <c r="Q344" s="1">
        <f t="shared" ca="1" si="90"/>
        <v>46</v>
      </c>
      <c r="R344" s="1" t="str">
        <f t="shared" ca="1" si="91"/>
        <v>45-54</v>
      </c>
      <c r="S344" s="1" t="s">
        <v>141</v>
      </c>
      <c r="T344" s="1"/>
      <c r="U344" s="1">
        <v>1</v>
      </c>
      <c r="V344" s="1">
        <v>1</v>
      </c>
      <c r="W344" s="1">
        <v>1</v>
      </c>
      <c r="X344" s="1">
        <v>1</v>
      </c>
      <c r="Y344" s="1">
        <v>1</v>
      </c>
      <c r="Z344" s="1">
        <v>1</v>
      </c>
      <c r="AA344" s="1"/>
      <c r="AB344" s="1"/>
      <c r="AC344" s="1"/>
      <c r="AD344" s="1"/>
      <c r="AE344" s="1"/>
      <c r="AF344" s="1"/>
      <c r="AG344" s="1"/>
      <c r="AH344" s="1"/>
      <c r="AI344" s="1"/>
      <c r="AJ344" s="1"/>
      <c r="AK344" s="1"/>
      <c r="AL344" s="1"/>
      <c r="AM344" s="1"/>
      <c r="AN344" s="1"/>
      <c r="AO344" s="1"/>
      <c r="AP344" s="1"/>
      <c r="AQ344" s="1"/>
      <c r="AR344" s="1"/>
      <c r="AS344" s="1"/>
      <c r="AT344" s="1"/>
      <c r="AU344" s="1"/>
      <c r="AV344" s="1"/>
      <c r="AW344" s="1"/>
      <c r="AX344" s="1"/>
      <c r="AY344" s="1"/>
      <c r="AZ344" s="1"/>
      <c r="BA344" s="1"/>
      <c r="BB344" s="1"/>
      <c r="BC344" s="1"/>
      <c r="BD344" s="1"/>
      <c r="BE344" s="1"/>
      <c r="BF344" s="1"/>
      <c r="BG344" s="1"/>
      <c r="BH344" s="1"/>
      <c r="BI344" s="1"/>
      <c r="BJ344" s="1"/>
      <c r="BK344" s="1"/>
      <c r="BL344" s="1"/>
      <c r="BM344" s="1"/>
      <c r="BN344" s="1"/>
      <c r="BO344" s="1"/>
      <c r="BP344" s="1"/>
      <c r="BQ344" s="1"/>
      <c r="BR344" s="1">
        <f t="shared" si="85"/>
        <v>6</v>
      </c>
      <c r="BS344" s="1" t="str">
        <f t="shared" si="92"/>
        <v>Sin préstamo</v>
      </c>
      <c r="BT344" s="1" t="s">
        <v>104</v>
      </c>
      <c r="BU344" s="1" t="s">
        <v>122</v>
      </c>
      <c r="BV344" s="1" t="s">
        <v>123</v>
      </c>
      <c r="BW344" s="3" t="s">
        <v>101</v>
      </c>
      <c r="BX344" s="4" t="str">
        <f t="shared" ca="1" si="93"/>
        <v/>
      </c>
      <c r="BY344" s="5" t="str">
        <f t="shared" ca="1" si="94"/>
        <v/>
      </c>
      <c r="BZ344" s="2">
        <f t="shared" ca="1" si="95"/>
        <v>460984</v>
      </c>
      <c r="CA344" s="2"/>
      <c r="CB344" s="2">
        <f t="shared" ca="1" si="96"/>
        <v>460984</v>
      </c>
      <c r="CC344" s="2"/>
      <c r="CD344" s="2"/>
      <c r="CE344" s="2" t="str">
        <f t="shared" ca="1" si="97"/>
        <v/>
      </c>
      <c r="CF344" s="2" t="str">
        <f t="shared" ca="1" si="98"/>
        <v/>
      </c>
      <c r="CG344" s="6" t="str">
        <f t="shared" ca="1" si="99"/>
        <v/>
      </c>
      <c r="CH344" s="2" t="str">
        <f t="shared" ca="1" si="100"/>
        <v/>
      </c>
      <c r="CI344" s="2" t="s">
        <v>102</v>
      </c>
    </row>
    <row r="345" spans="1:87" x14ac:dyDescent="0.75">
      <c r="A345">
        <v>11452</v>
      </c>
      <c r="B345" t="s">
        <v>163</v>
      </c>
      <c r="C345" s="12">
        <v>0.2</v>
      </c>
      <c r="D345" t="s">
        <v>101</v>
      </c>
      <c r="E345" t="s">
        <v>101</v>
      </c>
      <c r="G345" s="12" t="str">
        <f t="shared" si="86"/>
        <v>No</v>
      </c>
      <c r="H345" t="s">
        <v>107</v>
      </c>
      <c r="I345" s="7" t="s">
        <v>117</v>
      </c>
      <c r="J345" s="8">
        <v>45658</v>
      </c>
      <c r="K345">
        <f t="shared" ca="1" si="87"/>
        <v>1</v>
      </c>
      <c r="L345" t="str">
        <f t="shared" ca="1" si="88"/>
        <v>1-3 años</v>
      </c>
      <c r="M345" s="8">
        <v>45658</v>
      </c>
      <c r="N345">
        <f t="shared" ca="1" si="101"/>
        <v>1</v>
      </c>
      <c r="O345" t="str">
        <f t="shared" ca="1" si="89"/>
        <v>1-3 años</v>
      </c>
      <c r="P345" s="8">
        <v>27395</v>
      </c>
      <c r="Q345">
        <f t="shared" ca="1" si="90"/>
        <v>51</v>
      </c>
      <c r="R345" t="str">
        <f t="shared" ca="1" si="91"/>
        <v>45-54</v>
      </c>
      <c r="S345" t="s">
        <v>137</v>
      </c>
      <c r="T345">
        <v>1</v>
      </c>
      <c r="V345">
        <v>1</v>
      </c>
      <c r="X345">
        <v>1</v>
      </c>
      <c r="Z345">
        <v>1</v>
      </c>
      <c r="BR345">
        <f t="shared" si="85"/>
        <v>4</v>
      </c>
      <c r="BS345" t="str">
        <f t="shared" si="92"/>
        <v>Préstamo</v>
      </c>
      <c r="BT345" t="s">
        <v>104</v>
      </c>
      <c r="BU345" t="s">
        <v>122</v>
      </c>
      <c r="BV345" t="s">
        <v>123</v>
      </c>
      <c r="BW345" s="8" t="s">
        <v>101</v>
      </c>
      <c r="BX345" s="9">
        <f t="shared" ca="1" si="93"/>
        <v>2887273</v>
      </c>
      <c r="BY345" s="10" t="str">
        <f t="shared" ca="1" si="94"/>
        <v>750k-5 mil</v>
      </c>
      <c r="BZ345" s="7">
        <f t="shared" ca="1" si="95"/>
        <v>1135928</v>
      </c>
      <c r="CA345" s="7"/>
      <c r="CB345" s="7">
        <f t="shared" ca="1" si="96"/>
        <v>1135928</v>
      </c>
      <c r="CC345" s="7" t="s">
        <v>110</v>
      </c>
      <c r="CD345" s="7" t="s">
        <v>111</v>
      </c>
      <c r="CE345" s="7">
        <f t="shared" ca="1" si="97"/>
        <v>1</v>
      </c>
      <c r="CF345" s="7">
        <f t="shared" ca="1" si="98"/>
        <v>2887273</v>
      </c>
      <c r="CG345" s="11">
        <f t="shared" ca="1" si="99"/>
        <v>2.541774654731638</v>
      </c>
      <c r="CH345" s="7" t="str">
        <f t="shared" ca="1" si="100"/>
        <v>1-5x</v>
      </c>
      <c r="CI345" s="7" t="s">
        <v>112</v>
      </c>
    </row>
    <row r="346" spans="1:87" x14ac:dyDescent="0.75">
      <c r="A346" s="1">
        <v>11453</v>
      </c>
      <c r="B346" s="1" t="s">
        <v>127</v>
      </c>
      <c r="C346" s="13">
        <v>0.3</v>
      </c>
      <c r="D346" s="1" t="s">
        <v>100</v>
      </c>
      <c r="E346" s="1" t="s">
        <v>100</v>
      </c>
      <c r="F346" s="13">
        <v>0.15</v>
      </c>
      <c r="G346" s="13" t="str">
        <f t="shared" si="86"/>
        <v>No</v>
      </c>
      <c r="H346" s="1" t="s">
        <v>116</v>
      </c>
      <c r="I346" s="2" t="s">
        <v>117</v>
      </c>
      <c r="J346" s="3">
        <v>45658</v>
      </c>
      <c r="K346" s="1">
        <f t="shared" ca="1" si="87"/>
        <v>1</v>
      </c>
      <c r="L346" s="1" t="str">
        <f t="shared" ca="1" si="88"/>
        <v>1-3 años</v>
      </c>
      <c r="M346" s="3">
        <v>45658</v>
      </c>
      <c r="N346" s="1">
        <f t="shared" ca="1" si="101"/>
        <v>1</v>
      </c>
      <c r="O346" s="1" t="str">
        <f t="shared" ca="1" si="89"/>
        <v>1-3 años</v>
      </c>
      <c r="P346" s="3">
        <v>25569</v>
      </c>
      <c r="Q346" s="1">
        <f t="shared" ca="1" si="90"/>
        <v>56</v>
      </c>
      <c r="R346" s="1" t="str">
        <f t="shared" ca="1" si="91"/>
        <v>55-64</v>
      </c>
      <c r="S346" s="1" t="s">
        <v>133</v>
      </c>
      <c r="T346" s="1">
        <v>1</v>
      </c>
      <c r="U346" s="1">
        <v>1</v>
      </c>
      <c r="V346" s="1">
        <v>1</v>
      </c>
      <c r="W346" s="1">
        <v>1</v>
      </c>
      <c r="X346" s="1">
        <v>1</v>
      </c>
      <c r="Y346" s="1"/>
      <c r="Z346" s="1"/>
      <c r="AA346" s="1"/>
      <c r="AB346" s="1"/>
      <c r="AC346" s="1"/>
      <c r="AD346" s="1"/>
      <c r="AE346" s="1"/>
      <c r="AF346" s="1"/>
      <c r="AG346" s="1"/>
      <c r="AH346" s="1"/>
      <c r="AI346" s="1"/>
      <c r="AJ346" s="1"/>
      <c r="AK346" s="1"/>
      <c r="AL346" s="1"/>
      <c r="AM346" s="1"/>
      <c r="AN346" s="1"/>
      <c r="AO346" s="1"/>
      <c r="AP346" s="1"/>
      <c r="AQ346" s="1"/>
      <c r="AR346" s="1"/>
      <c r="AS346" s="1"/>
      <c r="AT346" s="1"/>
      <c r="AU346" s="1"/>
      <c r="AV346" s="1"/>
      <c r="AW346" s="1"/>
      <c r="AX346" s="1"/>
      <c r="AY346" s="1"/>
      <c r="AZ346" s="1"/>
      <c r="BA346" s="1"/>
      <c r="BB346" s="1"/>
      <c r="BC346" s="1"/>
      <c r="BD346" s="1"/>
      <c r="BE346" s="1"/>
      <c r="BF346" s="1"/>
      <c r="BG346" s="1"/>
      <c r="BH346" s="1"/>
      <c r="BI346" s="1"/>
      <c r="BJ346" s="1"/>
      <c r="BK346" s="1"/>
      <c r="BL346" s="1"/>
      <c r="BM346" s="1"/>
      <c r="BN346" s="1"/>
      <c r="BO346" s="1"/>
      <c r="BP346" s="1"/>
      <c r="BQ346" s="1"/>
      <c r="BR346" s="1">
        <f t="shared" si="85"/>
        <v>5</v>
      </c>
      <c r="BS346" s="1" t="str">
        <f t="shared" si="92"/>
        <v>Préstamo</v>
      </c>
      <c r="BT346" s="1" t="s">
        <v>104</v>
      </c>
      <c r="BU346" s="1" t="s">
        <v>122</v>
      </c>
      <c r="BV346" s="1" t="s">
        <v>123</v>
      </c>
      <c r="BW346" s="3" t="s">
        <v>101</v>
      </c>
      <c r="BX346" s="4">
        <f t="shared" ca="1" si="93"/>
        <v>4852472</v>
      </c>
      <c r="BY346" s="5" t="str">
        <f t="shared" ca="1" si="94"/>
        <v>750k-5 mil</v>
      </c>
      <c r="BZ346" s="2">
        <f t="shared" ca="1" si="95"/>
        <v>1178039</v>
      </c>
      <c r="CA346" s="2"/>
      <c r="CB346" s="2">
        <f t="shared" ca="1" si="96"/>
        <v>1178039</v>
      </c>
      <c r="CC346" s="2" t="s">
        <v>119</v>
      </c>
      <c r="CD346" s="2" t="s">
        <v>125</v>
      </c>
      <c r="CE346" s="2">
        <f t="shared" ca="1" si="97"/>
        <v>7</v>
      </c>
      <c r="CF346" s="2">
        <f t="shared" ca="1" si="98"/>
        <v>693210.28571428568</v>
      </c>
      <c r="CG346" s="6">
        <f t="shared" ca="1" si="99"/>
        <v>4.1191098087584539</v>
      </c>
      <c r="CH346" s="2" t="str">
        <f t="shared" ca="1" si="100"/>
        <v>1-5x</v>
      </c>
      <c r="CI346" s="2" t="s">
        <v>112</v>
      </c>
    </row>
    <row r="347" spans="1:87" x14ac:dyDescent="0.75">
      <c r="A347">
        <v>11454</v>
      </c>
      <c r="B347" t="s">
        <v>99</v>
      </c>
      <c r="C347" s="12">
        <v>0.4</v>
      </c>
      <c r="D347" t="s">
        <v>101</v>
      </c>
      <c r="E347" t="s">
        <v>100</v>
      </c>
      <c r="F347" s="12">
        <v>0.3</v>
      </c>
      <c r="G347" s="12" t="str">
        <f t="shared" si="86"/>
        <v>No</v>
      </c>
      <c r="H347" t="s">
        <v>116</v>
      </c>
      <c r="I347" s="7" t="s">
        <v>117</v>
      </c>
      <c r="J347" s="8">
        <v>45473</v>
      </c>
      <c r="K347">
        <f t="shared" ca="1" si="87"/>
        <v>2</v>
      </c>
      <c r="L347" t="str">
        <f t="shared" ca="1" si="88"/>
        <v>1-3 años</v>
      </c>
      <c r="M347" s="8">
        <v>45473</v>
      </c>
      <c r="N347">
        <f t="shared" ca="1" si="101"/>
        <v>2</v>
      </c>
      <c r="O347" t="str">
        <f t="shared" ca="1" si="89"/>
        <v>1-3 años</v>
      </c>
      <c r="P347" s="8">
        <v>23743</v>
      </c>
      <c r="Q347">
        <f t="shared" ca="1" si="90"/>
        <v>61</v>
      </c>
      <c r="R347" t="str">
        <f t="shared" ca="1" si="91"/>
        <v>55-64</v>
      </c>
      <c r="S347" t="s">
        <v>103</v>
      </c>
      <c r="T347">
        <v>1</v>
      </c>
      <c r="V347">
        <v>1</v>
      </c>
      <c r="X347">
        <v>1</v>
      </c>
      <c r="Z347">
        <v>1</v>
      </c>
      <c r="BR347">
        <f t="shared" si="85"/>
        <v>4</v>
      </c>
      <c r="BS347" t="str">
        <f t="shared" si="92"/>
        <v>Préstamo</v>
      </c>
      <c r="BT347" t="s">
        <v>104</v>
      </c>
      <c r="BU347" t="s">
        <v>122</v>
      </c>
      <c r="BV347" t="s">
        <v>123</v>
      </c>
      <c r="BW347" s="8" t="s">
        <v>101</v>
      </c>
      <c r="BX347" s="9">
        <f t="shared" ca="1" si="93"/>
        <v>3131940</v>
      </c>
      <c r="BY347" s="10" t="str">
        <f t="shared" ca="1" si="94"/>
        <v>750k-5 mil</v>
      </c>
      <c r="BZ347" s="7">
        <f t="shared" ca="1" si="95"/>
        <v>119977</v>
      </c>
      <c r="CA347" s="7"/>
      <c r="CB347" s="7">
        <f t="shared" ca="1" si="96"/>
        <v>119977</v>
      </c>
      <c r="CC347" s="7" t="s">
        <v>119</v>
      </c>
      <c r="CD347" s="7" t="s">
        <v>111</v>
      </c>
      <c r="CE347" s="7">
        <f t="shared" ca="1" si="97"/>
        <v>6</v>
      </c>
      <c r="CF347" s="7">
        <f t="shared" ca="1" si="98"/>
        <v>521990</v>
      </c>
      <c r="CG347" s="11">
        <f t="shared" ca="1" si="99"/>
        <v>26.104503363144602</v>
      </c>
      <c r="CH347" s="7" t="str">
        <f t="shared" ca="1" si="100"/>
        <v>20-50x</v>
      </c>
      <c r="CI347" s="7" t="s">
        <v>112</v>
      </c>
    </row>
    <row r="348" spans="1:87" x14ac:dyDescent="0.75">
      <c r="A348" s="1">
        <v>11455</v>
      </c>
      <c r="B348" s="1" t="s">
        <v>99</v>
      </c>
      <c r="C348" s="13">
        <v>0.5</v>
      </c>
      <c r="D348" s="1" t="s">
        <v>100</v>
      </c>
      <c r="E348" s="1" t="s">
        <v>101</v>
      </c>
      <c r="F348" s="13"/>
      <c r="G348" s="13" t="str">
        <f t="shared" si="86"/>
        <v>Si</v>
      </c>
      <c r="H348" s="1" t="s">
        <v>116</v>
      </c>
      <c r="I348" s="2" t="s">
        <v>117</v>
      </c>
      <c r="J348" s="3">
        <v>45292</v>
      </c>
      <c r="K348" s="1">
        <f t="shared" ca="1" si="87"/>
        <v>2</v>
      </c>
      <c r="L348" s="1" t="str">
        <f t="shared" ca="1" si="88"/>
        <v>1-3 años</v>
      </c>
      <c r="M348" s="3">
        <v>45292</v>
      </c>
      <c r="N348" s="1">
        <f t="shared" ca="1" si="101"/>
        <v>2</v>
      </c>
      <c r="O348" s="1" t="str">
        <f t="shared" ca="1" si="89"/>
        <v>1-3 años</v>
      </c>
      <c r="P348" s="3">
        <v>36526</v>
      </c>
      <c r="Q348" s="1">
        <f t="shared" ca="1" si="90"/>
        <v>26</v>
      </c>
      <c r="R348" s="1" t="str">
        <f t="shared" ca="1" si="91"/>
        <v>25-34</v>
      </c>
      <c r="S348" s="1" t="s">
        <v>103</v>
      </c>
      <c r="T348" s="1">
        <v>1</v>
      </c>
      <c r="U348" s="1">
        <v>1</v>
      </c>
      <c r="V348" s="1"/>
      <c r="W348" s="1">
        <v>1</v>
      </c>
      <c r="X348" s="1"/>
      <c r="Y348" s="1">
        <v>1</v>
      </c>
      <c r="Z348" s="1"/>
      <c r="AA348" s="1"/>
      <c r="AB348" s="1"/>
      <c r="AC348" s="1"/>
      <c r="AD348" s="1"/>
      <c r="AE348" s="1"/>
      <c r="AF348" s="1"/>
      <c r="AG348" s="1"/>
      <c r="AH348" s="1"/>
      <c r="AI348" s="1"/>
      <c r="AJ348" s="1"/>
      <c r="AK348" s="1"/>
      <c r="AL348" s="1"/>
      <c r="AM348" s="1"/>
      <c r="AN348" s="1"/>
      <c r="AO348" s="1"/>
      <c r="AP348" s="1"/>
      <c r="AQ348" s="1"/>
      <c r="AR348" s="1"/>
      <c r="AS348" s="1"/>
      <c r="AT348" s="1"/>
      <c r="AU348" s="1"/>
      <c r="AV348" s="1"/>
      <c r="AW348" s="1"/>
      <c r="AX348" s="1"/>
      <c r="AY348" s="1"/>
      <c r="AZ348" s="1"/>
      <c r="BA348" s="1"/>
      <c r="BB348" s="1"/>
      <c r="BC348" s="1"/>
      <c r="BD348" s="1"/>
      <c r="BE348" s="1"/>
      <c r="BF348" s="1"/>
      <c r="BG348" s="1"/>
      <c r="BH348" s="1"/>
      <c r="BI348" s="1"/>
      <c r="BJ348" s="1"/>
      <c r="BK348" s="1"/>
      <c r="BL348" s="1"/>
      <c r="BM348" s="1"/>
      <c r="BN348" s="1"/>
      <c r="BO348" s="1"/>
      <c r="BP348" s="1"/>
      <c r="BQ348" s="1"/>
      <c r="BR348" s="1">
        <f t="shared" si="85"/>
        <v>4</v>
      </c>
      <c r="BS348" s="1" t="str">
        <f t="shared" si="92"/>
        <v>Préstamo</v>
      </c>
      <c r="BT348" s="1" t="s">
        <v>104</v>
      </c>
      <c r="BU348" s="1" t="s">
        <v>122</v>
      </c>
      <c r="BV348" s="1" t="s">
        <v>123</v>
      </c>
      <c r="BW348" s="3" t="s">
        <v>101</v>
      </c>
      <c r="BX348" s="4">
        <f t="shared" ca="1" si="93"/>
        <v>257179</v>
      </c>
      <c r="BY348" s="5" t="str">
        <f t="shared" ca="1" si="94"/>
        <v>250k-750k</v>
      </c>
      <c r="BZ348" s="2">
        <f t="shared" ca="1" si="95"/>
        <v>710346</v>
      </c>
      <c r="CA348" s="2"/>
      <c r="CB348" s="2">
        <f t="shared" ca="1" si="96"/>
        <v>710346</v>
      </c>
      <c r="CC348" s="2" t="s">
        <v>110</v>
      </c>
      <c r="CD348" s="2" t="s">
        <v>125</v>
      </c>
      <c r="CE348" s="2">
        <f t="shared" ca="1" si="97"/>
        <v>1</v>
      </c>
      <c r="CF348" s="2">
        <f t="shared" ca="1" si="98"/>
        <v>257179</v>
      </c>
      <c r="CG348" s="6">
        <f t="shared" ca="1" si="99"/>
        <v>0.36204750924197504</v>
      </c>
      <c r="CH348" s="2" t="str">
        <f t="shared" ca="1" si="100"/>
        <v>1x</v>
      </c>
      <c r="CI348" s="2" t="s">
        <v>112</v>
      </c>
    </row>
    <row r="349" spans="1:87" x14ac:dyDescent="0.75">
      <c r="A349">
        <v>11456</v>
      </c>
      <c r="B349" t="s">
        <v>139</v>
      </c>
      <c r="C349" s="12">
        <v>0.6</v>
      </c>
      <c r="D349" t="s">
        <v>101</v>
      </c>
      <c r="E349" t="s">
        <v>101</v>
      </c>
      <c r="G349" s="12" t="str">
        <f t="shared" si="86"/>
        <v>Si</v>
      </c>
      <c r="H349" t="s">
        <v>102</v>
      </c>
      <c r="I349" s="7" t="s">
        <v>102</v>
      </c>
      <c r="J349" s="8">
        <v>45107</v>
      </c>
      <c r="K349">
        <f t="shared" ca="1" si="87"/>
        <v>3</v>
      </c>
      <c r="L349" t="str">
        <f t="shared" ca="1" si="88"/>
        <v>3-5 años</v>
      </c>
      <c r="M349" s="8">
        <v>45107</v>
      </c>
      <c r="N349">
        <f t="shared" ca="1" si="101"/>
        <v>3</v>
      </c>
      <c r="O349" t="str">
        <f t="shared" ca="1" si="89"/>
        <v>3-5 años</v>
      </c>
      <c r="P349" s="8">
        <v>34700</v>
      </c>
      <c r="Q349">
        <f t="shared" ca="1" si="90"/>
        <v>31</v>
      </c>
      <c r="R349" t="str">
        <f t="shared" ca="1" si="91"/>
        <v>25-34</v>
      </c>
      <c r="S349" t="s">
        <v>137</v>
      </c>
      <c r="T349">
        <v>1</v>
      </c>
      <c r="V349">
        <v>1</v>
      </c>
      <c r="X349">
        <v>1</v>
      </c>
      <c r="Z349">
        <v>1</v>
      </c>
      <c r="BR349">
        <f t="shared" si="85"/>
        <v>4</v>
      </c>
      <c r="BS349" t="str">
        <f t="shared" si="92"/>
        <v>Préstamo</v>
      </c>
      <c r="BT349" t="s">
        <v>104</v>
      </c>
      <c r="BU349" t="s">
        <v>122</v>
      </c>
      <c r="BV349" t="s">
        <v>123</v>
      </c>
      <c r="BW349" s="8" t="s">
        <v>101</v>
      </c>
      <c r="BX349" s="9">
        <f t="shared" ca="1" si="93"/>
        <v>652153</v>
      </c>
      <c r="BY349" s="10" t="str">
        <f t="shared" ca="1" si="94"/>
        <v>250k-750k</v>
      </c>
      <c r="BZ349" s="7">
        <f t="shared" ca="1" si="95"/>
        <v>1855916</v>
      </c>
      <c r="CA349" s="7"/>
      <c r="CB349" s="7">
        <f t="shared" ca="1" si="96"/>
        <v>1855916</v>
      </c>
      <c r="CC349" s="7" t="s">
        <v>110</v>
      </c>
      <c r="CD349" s="7" t="s">
        <v>111</v>
      </c>
      <c r="CE349" s="7">
        <f t="shared" ca="1" si="97"/>
        <v>10</v>
      </c>
      <c r="CF349" s="7">
        <f t="shared" ca="1" si="98"/>
        <v>65215.3</v>
      </c>
      <c r="CG349" s="11">
        <f t="shared" ca="1" si="99"/>
        <v>0.35139144228510344</v>
      </c>
      <c r="CH349" s="7" t="str">
        <f t="shared" ca="1" si="100"/>
        <v>1x</v>
      </c>
      <c r="CI349" s="7" t="s">
        <v>112</v>
      </c>
    </row>
    <row r="350" spans="1:87" x14ac:dyDescent="0.75">
      <c r="A350" s="1">
        <v>11457</v>
      </c>
      <c r="B350" s="1" t="s">
        <v>99</v>
      </c>
      <c r="C350" s="13">
        <v>0.7</v>
      </c>
      <c r="D350" s="1" t="s">
        <v>100</v>
      </c>
      <c r="E350" s="1" t="s">
        <v>100</v>
      </c>
      <c r="F350" s="13">
        <v>0.4</v>
      </c>
      <c r="G350" s="13" t="str">
        <f t="shared" si="86"/>
        <v>Si</v>
      </c>
      <c r="H350" s="1" t="s">
        <v>116</v>
      </c>
      <c r="I350" s="2" t="s">
        <v>117</v>
      </c>
      <c r="J350" s="3">
        <v>44927</v>
      </c>
      <c r="K350" s="1">
        <f t="shared" ca="1" si="87"/>
        <v>3</v>
      </c>
      <c r="L350" s="1" t="str">
        <f t="shared" ca="1" si="88"/>
        <v>3-5 años</v>
      </c>
      <c r="M350" s="3">
        <v>44927</v>
      </c>
      <c r="N350" s="1">
        <f t="shared" ca="1" si="101"/>
        <v>3</v>
      </c>
      <c r="O350" s="1" t="str">
        <f t="shared" ca="1" si="89"/>
        <v>3-5 años</v>
      </c>
      <c r="P350" s="3">
        <v>32874</v>
      </c>
      <c r="Q350" s="1">
        <f t="shared" ca="1" si="90"/>
        <v>36</v>
      </c>
      <c r="R350" s="1" t="str">
        <f t="shared" ca="1" si="91"/>
        <v>35-44</v>
      </c>
      <c r="S350" s="1" t="s">
        <v>121</v>
      </c>
      <c r="T350" s="1">
        <v>1</v>
      </c>
      <c r="U350" s="1">
        <v>1</v>
      </c>
      <c r="V350" s="1">
        <v>1</v>
      </c>
      <c r="W350" s="1">
        <v>1</v>
      </c>
      <c r="X350" s="1">
        <v>1</v>
      </c>
      <c r="Y350" s="1">
        <v>1</v>
      </c>
      <c r="Z350" s="1">
        <v>1</v>
      </c>
      <c r="AA350" s="1"/>
      <c r="AB350" s="1"/>
      <c r="AC350" s="1"/>
      <c r="AD350" s="1"/>
      <c r="AE350" s="1"/>
      <c r="AF350" s="1"/>
      <c r="AG350" s="1"/>
      <c r="AH350" s="1"/>
      <c r="AI350" s="1"/>
      <c r="AJ350" s="1"/>
      <c r="AK350" s="1"/>
      <c r="AL350" s="1"/>
      <c r="AM350" s="1"/>
      <c r="AN350" s="1"/>
      <c r="AO350" s="1"/>
      <c r="AP350" s="1"/>
      <c r="AQ350" s="1"/>
      <c r="AR350" s="1"/>
      <c r="AS350" s="1"/>
      <c r="AT350" s="1"/>
      <c r="AU350" s="1"/>
      <c r="AV350" s="1"/>
      <c r="AW350" s="1"/>
      <c r="AX350" s="1"/>
      <c r="AY350" s="1"/>
      <c r="AZ350" s="1"/>
      <c r="BA350" s="1"/>
      <c r="BB350" s="1"/>
      <c r="BC350" s="1"/>
      <c r="BD350" s="1"/>
      <c r="BE350" s="1"/>
      <c r="BF350" s="1"/>
      <c r="BG350" s="1"/>
      <c r="BH350" s="1"/>
      <c r="BI350" s="1"/>
      <c r="BJ350" s="1"/>
      <c r="BK350" s="1"/>
      <c r="BL350" s="1"/>
      <c r="BM350" s="1"/>
      <c r="BN350" s="1"/>
      <c r="BO350" s="1"/>
      <c r="BP350" s="1"/>
      <c r="BQ350" s="1"/>
      <c r="BR350" s="1">
        <f t="shared" si="85"/>
        <v>7</v>
      </c>
      <c r="BS350" s="1" t="str">
        <f t="shared" si="92"/>
        <v>Préstamo</v>
      </c>
      <c r="BT350" s="1" t="s">
        <v>104</v>
      </c>
      <c r="BU350" s="1" t="s">
        <v>105</v>
      </c>
      <c r="BV350" s="1" t="s">
        <v>106</v>
      </c>
      <c r="BW350" s="3" t="s">
        <v>101</v>
      </c>
      <c r="BX350" s="4">
        <f t="shared" ca="1" si="93"/>
        <v>2313770</v>
      </c>
      <c r="BY350" s="5" t="str">
        <f t="shared" ca="1" si="94"/>
        <v>750k-5 mil</v>
      </c>
      <c r="BZ350" s="2">
        <f t="shared" ca="1" si="95"/>
        <v>39736</v>
      </c>
      <c r="CA350" s="2"/>
      <c r="CB350" s="2">
        <f t="shared" ca="1" si="96"/>
        <v>39736</v>
      </c>
      <c r="CC350" s="2" t="s">
        <v>119</v>
      </c>
      <c r="CD350" s="2" t="s">
        <v>125</v>
      </c>
      <c r="CE350" s="2">
        <f t="shared" ca="1" si="97"/>
        <v>5</v>
      </c>
      <c r="CF350" s="2">
        <f t="shared" ca="1" si="98"/>
        <v>462754</v>
      </c>
      <c r="CG350" s="6">
        <f t="shared" ca="1" si="99"/>
        <v>58.22855848600765</v>
      </c>
      <c r="CH350" s="2" t="str">
        <f t="shared" ca="1" si="100"/>
        <v>50-100x</v>
      </c>
      <c r="CI350" s="2" t="s">
        <v>112</v>
      </c>
    </row>
    <row r="351" spans="1:87" x14ac:dyDescent="0.75">
      <c r="A351">
        <v>11458</v>
      </c>
      <c r="B351" t="s">
        <v>115</v>
      </c>
      <c r="C351" s="12">
        <v>0.8</v>
      </c>
      <c r="D351" t="s">
        <v>101</v>
      </c>
      <c r="E351" t="s">
        <v>100</v>
      </c>
      <c r="F351" s="12">
        <v>0.75</v>
      </c>
      <c r="G351" s="12" t="str">
        <f t="shared" si="86"/>
        <v>Si</v>
      </c>
      <c r="H351" t="s">
        <v>102</v>
      </c>
      <c r="I351" s="7" t="s">
        <v>117</v>
      </c>
      <c r="J351" s="8">
        <v>44742</v>
      </c>
      <c r="K351">
        <f t="shared" ca="1" si="87"/>
        <v>4</v>
      </c>
      <c r="L351" t="str">
        <f t="shared" ca="1" si="88"/>
        <v>3-5 años</v>
      </c>
      <c r="M351" s="8">
        <v>44742</v>
      </c>
      <c r="N351">
        <f t="shared" ca="1" si="101"/>
        <v>4</v>
      </c>
      <c r="O351" t="str">
        <f t="shared" ca="1" si="89"/>
        <v>3-5 años</v>
      </c>
      <c r="P351" s="8">
        <v>31048</v>
      </c>
      <c r="Q351">
        <f t="shared" ca="1" si="90"/>
        <v>41</v>
      </c>
      <c r="R351" t="str">
        <f t="shared" ca="1" si="91"/>
        <v>35-44</v>
      </c>
      <c r="S351" t="s">
        <v>126</v>
      </c>
      <c r="V351">
        <v>1</v>
      </c>
      <c r="X351">
        <v>1</v>
      </c>
      <c r="Z351">
        <v>1</v>
      </c>
      <c r="BR351">
        <f t="shared" si="85"/>
        <v>3</v>
      </c>
      <c r="BS351" t="str">
        <f t="shared" si="92"/>
        <v>Sin préstamo</v>
      </c>
      <c r="BT351" t="s">
        <v>104</v>
      </c>
      <c r="BU351" t="s">
        <v>122</v>
      </c>
      <c r="BV351" t="s">
        <v>123</v>
      </c>
      <c r="BW351" s="8" t="s">
        <v>101</v>
      </c>
      <c r="BX351" s="9" t="str">
        <f t="shared" ca="1" si="93"/>
        <v/>
      </c>
      <c r="BY351" s="10" t="str">
        <f t="shared" ca="1" si="94"/>
        <v/>
      </c>
      <c r="BZ351" s="7">
        <f t="shared" ca="1" si="95"/>
        <v>1394264</v>
      </c>
      <c r="CA351" s="7"/>
      <c r="CB351" s="7">
        <f t="shared" ca="1" si="96"/>
        <v>1394264</v>
      </c>
      <c r="CC351" s="7"/>
      <c r="CD351" s="7"/>
      <c r="CE351" s="7" t="str">
        <f t="shared" ca="1" si="97"/>
        <v/>
      </c>
      <c r="CF351" s="7" t="str">
        <f t="shared" ca="1" si="98"/>
        <v/>
      </c>
      <c r="CG351" s="11" t="str">
        <f t="shared" ca="1" si="99"/>
        <v/>
      </c>
      <c r="CH351" s="7" t="str">
        <f t="shared" ca="1" si="100"/>
        <v/>
      </c>
      <c r="CI351" s="7" t="s">
        <v>102</v>
      </c>
    </row>
    <row r="352" spans="1:87" x14ac:dyDescent="0.75">
      <c r="A352" s="1">
        <v>11459</v>
      </c>
      <c r="B352" s="1" t="s">
        <v>99</v>
      </c>
      <c r="C352" s="13">
        <v>0.75</v>
      </c>
      <c r="D352" s="1" t="s">
        <v>100</v>
      </c>
      <c r="E352" s="1" t="s">
        <v>101</v>
      </c>
      <c r="F352" s="13"/>
      <c r="G352" s="13" t="str">
        <f t="shared" si="86"/>
        <v>Si</v>
      </c>
      <c r="H352" s="1" t="s">
        <v>116</v>
      </c>
      <c r="I352" s="2" t="s">
        <v>117</v>
      </c>
      <c r="J352" s="3">
        <v>44562</v>
      </c>
      <c r="K352" s="1">
        <f t="shared" ca="1" si="87"/>
        <v>4</v>
      </c>
      <c r="L352" s="1" t="str">
        <f t="shared" ca="1" si="88"/>
        <v>3-5 años</v>
      </c>
      <c r="M352" s="3">
        <v>44562</v>
      </c>
      <c r="N352" s="1">
        <f t="shared" ca="1" si="101"/>
        <v>4</v>
      </c>
      <c r="O352" s="1" t="str">
        <f t="shared" ca="1" si="89"/>
        <v>3-5 años</v>
      </c>
      <c r="P352" s="3">
        <v>29221</v>
      </c>
      <c r="Q352" s="1">
        <f t="shared" ca="1" si="90"/>
        <v>46</v>
      </c>
      <c r="R352" s="1" t="str">
        <f t="shared" ca="1" si="91"/>
        <v>45-54</v>
      </c>
      <c r="S352" s="1" t="s">
        <v>126</v>
      </c>
      <c r="T352" s="1">
        <v>1</v>
      </c>
      <c r="U352" s="1">
        <v>1</v>
      </c>
      <c r="V352" s="1">
        <v>1</v>
      </c>
      <c r="W352" s="1">
        <v>1</v>
      </c>
      <c r="X352" s="1">
        <v>1</v>
      </c>
      <c r="Y352" s="1"/>
      <c r="Z352" s="1"/>
      <c r="AA352" s="1"/>
      <c r="AB352" s="1"/>
      <c r="AC352" s="1"/>
      <c r="AD352" s="1"/>
      <c r="AE352" s="1"/>
      <c r="AF352" s="1"/>
      <c r="AG352" s="1"/>
      <c r="AH352" s="1"/>
      <c r="AI352" s="1"/>
      <c r="AJ352" s="1"/>
      <c r="AK352" s="1"/>
      <c r="AL352" s="1"/>
      <c r="AM352" s="1"/>
      <c r="AN352" s="1"/>
      <c r="AO352" s="1"/>
      <c r="AP352" s="1"/>
      <c r="AQ352" s="1"/>
      <c r="AR352" s="1"/>
      <c r="AS352" s="1"/>
      <c r="AT352" s="1"/>
      <c r="AU352" s="1"/>
      <c r="AV352" s="1"/>
      <c r="AW352" s="1"/>
      <c r="AX352" s="1"/>
      <c r="AY352" s="1"/>
      <c r="AZ352" s="1"/>
      <c r="BA352" s="1"/>
      <c r="BB352" s="1"/>
      <c r="BC352" s="1"/>
      <c r="BD352" s="1"/>
      <c r="BE352" s="1"/>
      <c r="BF352" s="1"/>
      <c r="BG352" s="1"/>
      <c r="BH352" s="1"/>
      <c r="BI352" s="1"/>
      <c r="BJ352" s="1"/>
      <c r="BK352" s="1"/>
      <c r="BL352" s="1"/>
      <c r="BM352" s="1"/>
      <c r="BN352" s="1"/>
      <c r="BO352" s="1"/>
      <c r="BP352" s="1"/>
      <c r="BQ352" s="1"/>
      <c r="BR352" s="1">
        <f t="shared" si="85"/>
        <v>5</v>
      </c>
      <c r="BS352" s="1" t="str">
        <f t="shared" si="92"/>
        <v>Préstamo</v>
      </c>
      <c r="BT352" s="1" t="s">
        <v>104</v>
      </c>
      <c r="BU352" s="1" t="s">
        <v>109</v>
      </c>
      <c r="BV352" s="1" t="s">
        <v>106</v>
      </c>
      <c r="BW352" s="3" t="s">
        <v>101</v>
      </c>
      <c r="BX352" s="4">
        <f t="shared" ca="1" si="93"/>
        <v>3976959</v>
      </c>
      <c r="BY352" s="5" t="str">
        <f t="shared" ca="1" si="94"/>
        <v>750k-5 mil</v>
      </c>
      <c r="BZ352" s="2">
        <f t="shared" ca="1" si="95"/>
        <v>1340617</v>
      </c>
      <c r="CA352" s="2"/>
      <c r="CB352" s="2">
        <f t="shared" ca="1" si="96"/>
        <v>1340617</v>
      </c>
      <c r="CC352" s="2" t="s">
        <v>110</v>
      </c>
      <c r="CD352" s="2" t="s">
        <v>125</v>
      </c>
      <c r="CE352" s="2">
        <f t="shared" ca="1" si="97"/>
        <v>5</v>
      </c>
      <c r="CF352" s="2">
        <f t="shared" ca="1" si="98"/>
        <v>795391.8</v>
      </c>
      <c r="CG352" s="6">
        <f t="shared" ca="1" si="99"/>
        <v>2.9665139260504678</v>
      </c>
      <c r="CH352" s="2" t="str">
        <f t="shared" ca="1" si="100"/>
        <v>1-5x</v>
      </c>
      <c r="CI352" s="2" t="s">
        <v>112</v>
      </c>
    </row>
    <row r="353" spans="1:87" x14ac:dyDescent="0.75">
      <c r="A353">
        <v>11460</v>
      </c>
      <c r="B353" t="s">
        <v>136</v>
      </c>
      <c r="C353" s="12">
        <v>1</v>
      </c>
      <c r="D353" t="s">
        <v>101</v>
      </c>
      <c r="E353" t="s">
        <v>101</v>
      </c>
      <c r="G353" s="12" t="str">
        <f t="shared" si="86"/>
        <v>Si</v>
      </c>
      <c r="H353" t="s">
        <v>102</v>
      </c>
      <c r="I353" s="7" t="s">
        <v>117</v>
      </c>
      <c r="J353" s="8">
        <v>44377</v>
      </c>
      <c r="K353">
        <f t="shared" ca="1" si="87"/>
        <v>5</v>
      </c>
      <c r="L353" t="str">
        <f t="shared" ca="1" si="88"/>
        <v>5-10 años</v>
      </c>
      <c r="M353" s="8">
        <v>44377</v>
      </c>
      <c r="N353">
        <f t="shared" ca="1" si="101"/>
        <v>5</v>
      </c>
      <c r="O353" t="str">
        <f t="shared" ca="1" si="89"/>
        <v>5-10 años</v>
      </c>
      <c r="P353" s="8">
        <v>27395</v>
      </c>
      <c r="Q353">
        <f t="shared" ca="1" si="90"/>
        <v>51</v>
      </c>
      <c r="R353" t="str">
        <f t="shared" ca="1" si="91"/>
        <v>45-54</v>
      </c>
      <c r="S353" t="s">
        <v>103</v>
      </c>
      <c r="V353">
        <v>1</v>
      </c>
      <c r="X353">
        <v>1</v>
      </c>
      <c r="Z353">
        <v>1</v>
      </c>
      <c r="BR353">
        <f t="shared" si="85"/>
        <v>3</v>
      </c>
      <c r="BS353" t="str">
        <f t="shared" si="92"/>
        <v>Sin préstamo</v>
      </c>
      <c r="BT353" t="s">
        <v>104</v>
      </c>
      <c r="BU353" t="s">
        <v>122</v>
      </c>
      <c r="BV353" t="s">
        <v>123</v>
      </c>
      <c r="BW353" s="8" t="s">
        <v>101</v>
      </c>
      <c r="BX353" s="9" t="str">
        <f t="shared" ca="1" si="93"/>
        <v/>
      </c>
      <c r="BY353" s="10" t="str">
        <f t="shared" ca="1" si="94"/>
        <v/>
      </c>
      <c r="BZ353" s="7">
        <f t="shared" ca="1" si="95"/>
        <v>946375</v>
      </c>
      <c r="CA353" s="7"/>
      <c r="CB353" s="7">
        <f t="shared" ca="1" si="96"/>
        <v>946375</v>
      </c>
      <c r="CC353" s="7"/>
      <c r="CD353" s="7"/>
      <c r="CE353" s="7" t="str">
        <f t="shared" ca="1" si="97"/>
        <v/>
      </c>
      <c r="CF353" s="7" t="str">
        <f t="shared" ca="1" si="98"/>
        <v/>
      </c>
      <c r="CG353" s="11" t="str">
        <f t="shared" ca="1" si="99"/>
        <v/>
      </c>
      <c r="CH353" s="7" t="str">
        <f t="shared" ca="1" si="100"/>
        <v/>
      </c>
      <c r="CI353" s="7" t="s">
        <v>102</v>
      </c>
    </row>
    <row r="354" spans="1:87" x14ac:dyDescent="0.75">
      <c r="A354" s="1">
        <v>11461</v>
      </c>
      <c r="B354" s="1" t="s">
        <v>142</v>
      </c>
      <c r="C354" s="13">
        <v>0</v>
      </c>
      <c r="D354" s="1" t="s">
        <v>100</v>
      </c>
      <c r="E354" s="1" t="s">
        <v>100</v>
      </c>
      <c r="F354" s="13">
        <v>0.15</v>
      </c>
      <c r="G354" s="13" t="str">
        <f t="shared" si="86"/>
        <v>No</v>
      </c>
      <c r="H354" s="1" t="s">
        <v>102</v>
      </c>
      <c r="I354" s="2" t="s">
        <v>117</v>
      </c>
      <c r="J354" s="3">
        <v>44197</v>
      </c>
      <c r="K354" s="1">
        <f t="shared" ca="1" si="87"/>
        <v>5</v>
      </c>
      <c r="L354" s="1" t="str">
        <f t="shared" ca="1" si="88"/>
        <v>5-10 años</v>
      </c>
      <c r="M354" s="3">
        <v>44197</v>
      </c>
      <c r="N354" s="1">
        <f t="shared" ca="1" si="101"/>
        <v>5</v>
      </c>
      <c r="O354" s="1" t="str">
        <f t="shared" ca="1" si="89"/>
        <v>5-10 años</v>
      </c>
      <c r="P354" s="3">
        <v>25569</v>
      </c>
      <c r="Q354" s="1">
        <f t="shared" ca="1" si="90"/>
        <v>56</v>
      </c>
      <c r="R354" s="1" t="str">
        <f t="shared" ca="1" si="91"/>
        <v>55-64</v>
      </c>
      <c r="S354" s="1" t="s">
        <v>137</v>
      </c>
      <c r="T354" s="1">
        <v>1</v>
      </c>
      <c r="U354" s="1">
        <v>1</v>
      </c>
      <c r="V354" s="1"/>
      <c r="W354" s="1">
        <v>1</v>
      </c>
      <c r="X354" s="1"/>
      <c r="Y354" s="1">
        <v>1</v>
      </c>
      <c r="Z354" s="1"/>
      <c r="AA354" s="1"/>
      <c r="AB354" s="1"/>
      <c r="AC354" s="1"/>
      <c r="AD354" s="1"/>
      <c r="AE354" s="1"/>
      <c r="AF354" s="1"/>
      <c r="AG354" s="1"/>
      <c r="AH354" s="1"/>
      <c r="AI354" s="1"/>
      <c r="AJ354" s="1"/>
      <c r="AK354" s="1"/>
      <c r="AL354" s="1"/>
      <c r="AM354" s="1"/>
      <c r="AN354" s="1"/>
      <c r="AO354" s="1"/>
      <c r="AP354" s="1"/>
      <c r="AQ354" s="1"/>
      <c r="AR354" s="1"/>
      <c r="AS354" s="1"/>
      <c r="AT354" s="1"/>
      <c r="AU354" s="1"/>
      <c r="AV354" s="1"/>
      <c r="AW354" s="1"/>
      <c r="AX354" s="1"/>
      <c r="AY354" s="1"/>
      <c r="AZ354" s="1"/>
      <c r="BA354" s="1"/>
      <c r="BB354" s="1"/>
      <c r="BC354" s="1"/>
      <c r="BD354" s="1"/>
      <c r="BE354" s="1"/>
      <c r="BF354" s="1"/>
      <c r="BG354" s="1"/>
      <c r="BH354" s="1"/>
      <c r="BI354" s="1"/>
      <c r="BJ354" s="1"/>
      <c r="BK354" s="1"/>
      <c r="BL354" s="1"/>
      <c r="BM354" s="1"/>
      <c r="BN354" s="1"/>
      <c r="BO354" s="1"/>
      <c r="BP354" s="1"/>
      <c r="BQ354" s="1"/>
      <c r="BR354" s="1">
        <f t="shared" si="85"/>
        <v>4</v>
      </c>
      <c r="BS354" s="1" t="str">
        <f t="shared" si="92"/>
        <v>Préstamo</v>
      </c>
      <c r="BT354" s="1" t="s">
        <v>104</v>
      </c>
      <c r="BU354" s="1" t="s">
        <v>122</v>
      </c>
      <c r="BV354" s="1" t="s">
        <v>123</v>
      </c>
      <c r="BW354" s="3" t="s">
        <v>101</v>
      </c>
      <c r="BX354" s="4">
        <f t="shared" ca="1" si="93"/>
        <v>1048185</v>
      </c>
      <c r="BY354" s="5" t="str">
        <f t="shared" ca="1" si="94"/>
        <v>750k-5 mil</v>
      </c>
      <c r="BZ354" s="2">
        <f t="shared" ca="1" si="95"/>
        <v>561951</v>
      </c>
      <c r="CA354" s="2"/>
      <c r="CB354" s="2">
        <f t="shared" ca="1" si="96"/>
        <v>561951</v>
      </c>
      <c r="CC354" s="2" t="s">
        <v>119</v>
      </c>
      <c r="CD354" s="2" t="s">
        <v>125</v>
      </c>
      <c r="CE354" s="2">
        <f t="shared" ca="1" si="97"/>
        <v>2</v>
      </c>
      <c r="CF354" s="2">
        <f t="shared" ca="1" si="98"/>
        <v>524092.5</v>
      </c>
      <c r="CG354" s="6">
        <f t="shared" ca="1" si="99"/>
        <v>1.8652604942423805</v>
      </c>
      <c r="CH354" s="2" t="str">
        <f t="shared" ca="1" si="100"/>
        <v>1-5x</v>
      </c>
      <c r="CI354" s="2" t="s">
        <v>112</v>
      </c>
    </row>
    <row r="355" spans="1:87" x14ac:dyDescent="0.75">
      <c r="A355">
        <v>11462</v>
      </c>
      <c r="B355" t="s">
        <v>164</v>
      </c>
      <c r="C355" s="12">
        <v>0.4</v>
      </c>
      <c r="D355" t="s">
        <v>101</v>
      </c>
      <c r="E355" t="s">
        <v>100</v>
      </c>
      <c r="F355" s="12">
        <v>0.5</v>
      </c>
      <c r="G355" s="12" t="str">
        <f t="shared" si="86"/>
        <v>No</v>
      </c>
      <c r="H355" t="s">
        <v>107</v>
      </c>
      <c r="I355" s="7" t="s">
        <v>124</v>
      </c>
      <c r="J355" s="8">
        <v>44012</v>
      </c>
      <c r="K355">
        <f t="shared" ca="1" si="87"/>
        <v>6</v>
      </c>
      <c r="L355" t="str">
        <f t="shared" ca="1" si="88"/>
        <v>5-10 años</v>
      </c>
      <c r="M355" s="8">
        <v>44012</v>
      </c>
      <c r="N355">
        <f t="shared" ca="1" si="101"/>
        <v>6</v>
      </c>
      <c r="O355" t="str">
        <f t="shared" ca="1" si="89"/>
        <v>5-10 años</v>
      </c>
      <c r="P355" s="8">
        <v>23743</v>
      </c>
      <c r="Q355">
        <f t="shared" ca="1" si="90"/>
        <v>61</v>
      </c>
      <c r="R355" t="str">
        <f t="shared" ca="1" si="91"/>
        <v>55-64</v>
      </c>
      <c r="S355" t="s">
        <v>103</v>
      </c>
      <c r="T355">
        <v>1</v>
      </c>
      <c r="V355">
        <v>1</v>
      </c>
      <c r="X355">
        <v>1</v>
      </c>
      <c r="Z355">
        <v>1</v>
      </c>
      <c r="BR355">
        <f t="shared" si="85"/>
        <v>4</v>
      </c>
      <c r="BS355" t="str">
        <f t="shared" si="92"/>
        <v>Préstamo</v>
      </c>
      <c r="BT355" t="s">
        <v>104</v>
      </c>
      <c r="BU355" t="s">
        <v>122</v>
      </c>
      <c r="BV355" t="s">
        <v>123</v>
      </c>
      <c r="BW355" s="8" t="s">
        <v>101</v>
      </c>
      <c r="BX355" s="9">
        <f t="shared" ca="1" si="93"/>
        <v>3047609</v>
      </c>
      <c r="BY355" s="10" t="str">
        <f t="shared" ca="1" si="94"/>
        <v>750k-5 mil</v>
      </c>
      <c r="BZ355" s="7">
        <f t="shared" ca="1" si="95"/>
        <v>1257058</v>
      </c>
      <c r="CA355" s="7"/>
      <c r="CB355" s="7">
        <f t="shared" ca="1" si="96"/>
        <v>1257058</v>
      </c>
      <c r="CC355" s="7" t="s">
        <v>119</v>
      </c>
      <c r="CD355" s="7" t="s">
        <v>111</v>
      </c>
      <c r="CE355" s="7">
        <f t="shared" ca="1" si="97"/>
        <v>4</v>
      </c>
      <c r="CF355" s="7">
        <f t="shared" ca="1" si="98"/>
        <v>761902.25</v>
      </c>
      <c r="CG355" s="11">
        <f t="shared" ca="1" si="99"/>
        <v>2.4243980786884931</v>
      </c>
      <c r="CH355" s="7" t="str">
        <f t="shared" ca="1" si="100"/>
        <v>1-5x</v>
      </c>
      <c r="CI355" s="7" t="s">
        <v>112</v>
      </c>
    </row>
    <row r="356" spans="1:87" x14ac:dyDescent="0.75">
      <c r="A356" s="1">
        <v>11463</v>
      </c>
      <c r="B356" s="1" t="s">
        <v>142</v>
      </c>
      <c r="C356" s="13">
        <v>0.15</v>
      </c>
      <c r="D356" s="1" t="s">
        <v>100</v>
      </c>
      <c r="E356" s="1" t="s">
        <v>101</v>
      </c>
      <c r="F356" s="13"/>
      <c r="G356" s="13" t="str">
        <f t="shared" si="86"/>
        <v>No</v>
      </c>
      <c r="H356" s="1" t="s">
        <v>102</v>
      </c>
      <c r="I356" s="2" t="s">
        <v>102</v>
      </c>
      <c r="J356" s="3">
        <v>43831</v>
      </c>
      <c r="K356" s="1">
        <f t="shared" ca="1" si="87"/>
        <v>6</v>
      </c>
      <c r="L356" s="1" t="str">
        <f t="shared" ca="1" si="88"/>
        <v>5-10 años</v>
      </c>
      <c r="M356" s="3">
        <v>43831</v>
      </c>
      <c r="N356" s="1">
        <f t="shared" ca="1" si="101"/>
        <v>6</v>
      </c>
      <c r="O356" s="1" t="str">
        <f t="shared" ca="1" si="89"/>
        <v>5-10 años</v>
      </c>
      <c r="P356" s="3">
        <v>36526</v>
      </c>
      <c r="Q356" s="1">
        <f t="shared" ca="1" si="90"/>
        <v>26</v>
      </c>
      <c r="R356" s="1" t="str">
        <f t="shared" ca="1" si="91"/>
        <v>25-34</v>
      </c>
      <c r="S356" s="1" t="s">
        <v>137</v>
      </c>
      <c r="T356" s="1">
        <v>1</v>
      </c>
      <c r="U356" s="1">
        <v>1</v>
      </c>
      <c r="V356" s="1">
        <v>1</v>
      </c>
      <c r="W356" s="1">
        <v>1</v>
      </c>
      <c r="X356" s="1">
        <v>1</v>
      </c>
      <c r="Y356" s="1">
        <v>1</v>
      </c>
      <c r="Z356" s="1">
        <v>1</v>
      </c>
      <c r="AA356" s="1"/>
      <c r="AB356" s="1"/>
      <c r="AC356" s="1"/>
      <c r="AD356" s="1"/>
      <c r="AE356" s="1"/>
      <c r="AF356" s="1"/>
      <c r="AG356" s="1"/>
      <c r="AH356" s="1"/>
      <c r="AI356" s="1"/>
      <c r="AJ356" s="1"/>
      <c r="AK356" s="1"/>
      <c r="AL356" s="1"/>
      <c r="AM356" s="1"/>
      <c r="AN356" s="1"/>
      <c r="AO356" s="1"/>
      <c r="AP356" s="1"/>
      <c r="AQ356" s="1"/>
      <c r="AR356" s="1"/>
      <c r="AS356" s="1"/>
      <c r="AT356" s="1"/>
      <c r="AU356" s="1"/>
      <c r="AV356" s="1"/>
      <c r="AW356" s="1"/>
      <c r="AX356" s="1"/>
      <c r="AY356" s="1"/>
      <c r="AZ356" s="1"/>
      <c r="BA356" s="1"/>
      <c r="BB356" s="1"/>
      <c r="BC356" s="1"/>
      <c r="BD356" s="1"/>
      <c r="BE356" s="1"/>
      <c r="BF356" s="1"/>
      <c r="BG356" s="1"/>
      <c r="BH356" s="1"/>
      <c r="BI356" s="1"/>
      <c r="BJ356" s="1"/>
      <c r="BK356" s="1"/>
      <c r="BL356" s="1"/>
      <c r="BM356" s="1"/>
      <c r="BN356" s="1"/>
      <c r="BO356" s="1"/>
      <c r="BP356" s="1"/>
      <c r="BQ356" s="1"/>
      <c r="BR356" s="1">
        <f t="shared" si="85"/>
        <v>7</v>
      </c>
      <c r="BS356" s="1" t="str">
        <f t="shared" si="92"/>
        <v>Préstamo</v>
      </c>
      <c r="BT356" s="1" t="s">
        <v>104</v>
      </c>
      <c r="BU356" s="1" t="s">
        <v>122</v>
      </c>
      <c r="BV356" s="1" t="s">
        <v>123</v>
      </c>
      <c r="BW356" s="3" t="s">
        <v>101</v>
      </c>
      <c r="BX356" s="4">
        <f t="shared" ca="1" si="93"/>
        <v>450492</v>
      </c>
      <c r="BY356" s="5" t="str">
        <f t="shared" ca="1" si="94"/>
        <v>250k-750k</v>
      </c>
      <c r="BZ356" s="2">
        <f t="shared" ca="1" si="95"/>
        <v>348930</v>
      </c>
      <c r="CA356" s="2"/>
      <c r="CB356" s="2">
        <f t="shared" ca="1" si="96"/>
        <v>348930</v>
      </c>
      <c r="CC356" s="2" t="s">
        <v>110</v>
      </c>
      <c r="CD356" s="2" t="s">
        <v>125</v>
      </c>
      <c r="CE356" s="2">
        <f t="shared" ca="1" si="97"/>
        <v>3</v>
      </c>
      <c r="CF356" s="2">
        <f t="shared" ca="1" si="98"/>
        <v>150164</v>
      </c>
      <c r="CG356" s="6">
        <f t="shared" ca="1" si="99"/>
        <v>1.291066976184335</v>
      </c>
      <c r="CH356" s="2" t="str">
        <f t="shared" ca="1" si="100"/>
        <v>1-5x</v>
      </c>
      <c r="CI356" s="2" t="s">
        <v>112</v>
      </c>
    </row>
    <row r="357" spans="1:87" x14ac:dyDescent="0.75">
      <c r="A357">
        <v>11464</v>
      </c>
      <c r="B357" t="s">
        <v>99</v>
      </c>
      <c r="C357" s="12">
        <v>0.2</v>
      </c>
      <c r="D357" t="s">
        <v>101</v>
      </c>
      <c r="E357" t="s">
        <v>101</v>
      </c>
      <c r="G357" s="12" t="str">
        <f t="shared" si="86"/>
        <v>No</v>
      </c>
      <c r="H357" t="s">
        <v>116</v>
      </c>
      <c r="I357" s="7" t="s">
        <v>124</v>
      </c>
      <c r="J357" s="8">
        <v>43646</v>
      </c>
      <c r="K357">
        <f t="shared" ca="1" si="87"/>
        <v>7</v>
      </c>
      <c r="L357" t="str">
        <f t="shared" ca="1" si="88"/>
        <v>5-10 años</v>
      </c>
      <c r="M357" s="8">
        <v>43646</v>
      </c>
      <c r="N357">
        <f t="shared" ca="1" si="101"/>
        <v>7</v>
      </c>
      <c r="O357" t="str">
        <f t="shared" ca="1" si="89"/>
        <v>5-10 años</v>
      </c>
      <c r="P357" s="8">
        <v>34700</v>
      </c>
      <c r="Q357">
        <f t="shared" ca="1" si="90"/>
        <v>31</v>
      </c>
      <c r="R357" t="str">
        <f t="shared" ca="1" si="91"/>
        <v>25-34</v>
      </c>
      <c r="S357" t="s">
        <v>126</v>
      </c>
      <c r="T357">
        <v>1</v>
      </c>
      <c r="V357">
        <v>1</v>
      </c>
      <c r="X357">
        <v>1</v>
      </c>
      <c r="Z357">
        <v>1</v>
      </c>
      <c r="BR357">
        <f t="shared" si="85"/>
        <v>4</v>
      </c>
      <c r="BS357" t="str">
        <f t="shared" si="92"/>
        <v>Préstamo</v>
      </c>
      <c r="BT357" t="s">
        <v>104</v>
      </c>
      <c r="BU357" t="s">
        <v>109</v>
      </c>
      <c r="BV357" t="s">
        <v>106</v>
      </c>
      <c r="BW357" s="8" t="s">
        <v>101</v>
      </c>
      <c r="BX357" s="9">
        <f t="shared" ca="1" si="93"/>
        <v>598022</v>
      </c>
      <c r="BY357" s="10" t="str">
        <f t="shared" ca="1" si="94"/>
        <v>250k-750k</v>
      </c>
      <c r="BZ357" s="7">
        <f t="shared" ca="1" si="95"/>
        <v>847492</v>
      </c>
      <c r="CA357" s="7"/>
      <c r="CB357" s="7">
        <f t="shared" ca="1" si="96"/>
        <v>847492</v>
      </c>
      <c r="CC357" s="7" t="s">
        <v>110</v>
      </c>
      <c r="CD357" s="7" t="s">
        <v>111</v>
      </c>
      <c r="CE357" s="7">
        <f t="shared" ca="1" si="97"/>
        <v>1</v>
      </c>
      <c r="CF357" s="7">
        <f t="shared" ca="1" si="98"/>
        <v>598022</v>
      </c>
      <c r="CG357" s="11">
        <f t="shared" ca="1" si="99"/>
        <v>0.705637339349516</v>
      </c>
      <c r="CH357" s="7" t="str">
        <f t="shared" ca="1" si="100"/>
        <v>1x</v>
      </c>
      <c r="CI357" s="7" t="s">
        <v>112</v>
      </c>
    </row>
    <row r="358" spans="1:87" x14ac:dyDescent="0.75">
      <c r="A358" s="1">
        <v>11465</v>
      </c>
      <c r="B358" s="1" t="s">
        <v>136</v>
      </c>
      <c r="C358" s="13">
        <v>0.3</v>
      </c>
      <c r="D358" s="1" t="s">
        <v>100</v>
      </c>
      <c r="E358" s="1" t="s">
        <v>100</v>
      </c>
      <c r="F358" s="13">
        <v>0.15</v>
      </c>
      <c r="G358" s="13" t="str">
        <f t="shared" si="86"/>
        <v>No</v>
      </c>
      <c r="H358" s="1" t="s">
        <v>102</v>
      </c>
      <c r="I358" s="2" t="s">
        <v>102</v>
      </c>
      <c r="J358" s="3">
        <v>43466</v>
      </c>
      <c r="K358" s="1">
        <f t="shared" ca="1" si="87"/>
        <v>7</v>
      </c>
      <c r="L358" s="1" t="str">
        <f t="shared" ca="1" si="88"/>
        <v>5-10 años</v>
      </c>
      <c r="M358" s="3">
        <v>43466</v>
      </c>
      <c r="N358" s="1">
        <f t="shared" ca="1" si="101"/>
        <v>7</v>
      </c>
      <c r="O358" s="1" t="str">
        <f t="shared" ca="1" si="89"/>
        <v>5-10 años</v>
      </c>
      <c r="P358" s="3">
        <v>32874</v>
      </c>
      <c r="Q358" s="1">
        <f t="shared" ca="1" si="90"/>
        <v>36</v>
      </c>
      <c r="R358" s="1" t="str">
        <f t="shared" ca="1" si="91"/>
        <v>35-44</v>
      </c>
      <c r="S358" s="1" t="s">
        <v>121</v>
      </c>
      <c r="T358" s="1"/>
      <c r="U358" s="1">
        <v>1</v>
      </c>
      <c r="V358" s="1">
        <v>1</v>
      </c>
      <c r="W358" s="1">
        <v>1</v>
      </c>
      <c r="X358" s="1">
        <v>1</v>
      </c>
      <c r="Y358" s="1"/>
      <c r="Z358" s="1"/>
      <c r="AA358" s="1"/>
      <c r="AB358" s="1"/>
      <c r="AC358" s="1"/>
      <c r="AD358" s="1"/>
      <c r="AE358" s="1"/>
      <c r="AF358" s="1"/>
      <c r="AG358" s="1"/>
      <c r="AH358" s="1"/>
      <c r="AI358" s="1"/>
      <c r="AJ358" s="1"/>
      <c r="AK358" s="1"/>
      <c r="AL358" s="1"/>
      <c r="AM358" s="1"/>
      <c r="AN358" s="1"/>
      <c r="AO358" s="1"/>
      <c r="AP358" s="1"/>
      <c r="AQ358" s="1"/>
      <c r="AR358" s="1"/>
      <c r="AS358" s="1"/>
      <c r="AT358" s="1"/>
      <c r="AU358" s="1"/>
      <c r="AV358" s="1"/>
      <c r="AW358" s="1"/>
      <c r="AX358" s="1"/>
      <c r="AY358" s="1"/>
      <c r="AZ358" s="1"/>
      <c r="BA358" s="1"/>
      <c r="BB358" s="1"/>
      <c r="BC358" s="1"/>
      <c r="BD358" s="1"/>
      <c r="BE358" s="1"/>
      <c r="BF358" s="1"/>
      <c r="BG358" s="1"/>
      <c r="BH358" s="1"/>
      <c r="BI358" s="1"/>
      <c r="BJ358" s="1"/>
      <c r="BK358" s="1"/>
      <c r="BL358" s="1"/>
      <c r="BM358" s="1"/>
      <c r="BN358" s="1"/>
      <c r="BO358" s="1"/>
      <c r="BP358" s="1"/>
      <c r="BQ358" s="1"/>
      <c r="BR358" s="1">
        <f t="shared" si="85"/>
        <v>4</v>
      </c>
      <c r="BS358" s="1" t="str">
        <f t="shared" si="92"/>
        <v>Sin préstamo</v>
      </c>
      <c r="BT358" s="1" t="s">
        <v>104</v>
      </c>
      <c r="BU358" s="1" t="s">
        <v>122</v>
      </c>
      <c r="BV358" s="1" t="s">
        <v>123</v>
      </c>
      <c r="BW358" s="3" t="s">
        <v>101</v>
      </c>
      <c r="BX358" s="4" t="str">
        <f t="shared" ca="1" si="93"/>
        <v/>
      </c>
      <c r="BY358" s="5" t="str">
        <f t="shared" ca="1" si="94"/>
        <v/>
      </c>
      <c r="BZ358" s="2">
        <f t="shared" ca="1" si="95"/>
        <v>23693</v>
      </c>
      <c r="CA358" s="2"/>
      <c r="CB358" s="2">
        <f t="shared" ca="1" si="96"/>
        <v>23693</v>
      </c>
      <c r="CC358" s="2"/>
      <c r="CD358" s="2"/>
      <c r="CE358" s="2" t="str">
        <f t="shared" ca="1" si="97"/>
        <v/>
      </c>
      <c r="CF358" s="2" t="str">
        <f t="shared" ca="1" si="98"/>
        <v/>
      </c>
      <c r="CG358" s="6" t="str">
        <f t="shared" ca="1" si="99"/>
        <v/>
      </c>
      <c r="CH358" s="2" t="str">
        <f t="shared" ca="1" si="100"/>
        <v/>
      </c>
      <c r="CI358" s="2" t="s">
        <v>102</v>
      </c>
    </row>
    <row r="359" spans="1:87" x14ac:dyDescent="0.75">
      <c r="A359">
        <v>11466</v>
      </c>
      <c r="B359" t="s">
        <v>99</v>
      </c>
      <c r="C359" s="12">
        <v>0.4</v>
      </c>
      <c r="D359" t="s">
        <v>101</v>
      </c>
      <c r="E359" t="s">
        <v>100</v>
      </c>
      <c r="F359" s="12">
        <v>0.3</v>
      </c>
      <c r="G359" s="12" t="str">
        <f t="shared" si="86"/>
        <v>No</v>
      </c>
      <c r="H359" t="s">
        <v>116</v>
      </c>
      <c r="I359" s="7" t="s">
        <v>117</v>
      </c>
      <c r="J359" s="8">
        <v>43281</v>
      </c>
      <c r="K359">
        <f t="shared" ca="1" si="87"/>
        <v>8</v>
      </c>
      <c r="L359" t="str">
        <f t="shared" ca="1" si="88"/>
        <v>5-10 años</v>
      </c>
      <c r="M359" s="8">
        <v>43281</v>
      </c>
      <c r="N359">
        <f t="shared" ca="1" si="101"/>
        <v>8</v>
      </c>
      <c r="O359" t="str">
        <f t="shared" ca="1" si="89"/>
        <v>5-10 años</v>
      </c>
      <c r="P359" s="8">
        <v>31048</v>
      </c>
      <c r="Q359">
        <f t="shared" ca="1" si="90"/>
        <v>41</v>
      </c>
      <c r="R359" t="str">
        <f t="shared" ca="1" si="91"/>
        <v>35-44</v>
      </c>
      <c r="S359" t="s">
        <v>114</v>
      </c>
      <c r="T359">
        <v>1</v>
      </c>
      <c r="V359">
        <v>1</v>
      </c>
      <c r="X359">
        <v>1</v>
      </c>
      <c r="Z359">
        <v>1</v>
      </c>
      <c r="BR359">
        <f t="shared" si="85"/>
        <v>4</v>
      </c>
      <c r="BS359" t="str">
        <f t="shared" si="92"/>
        <v>Préstamo</v>
      </c>
      <c r="BT359" t="s">
        <v>104</v>
      </c>
      <c r="BU359" t="s">
        <v>109</v>
      </c>
      <c r="BV359" t="s">
        <v>106</v>
      </c>
      <c r="BW359" s="8" t="s">
        <v>101</v>
      </c>
      <c r="BX359" s="9">
        <f t="shared" ca="1" si="93"/>
        <v>1126054</v>
      </c>
      <c r="BY359" s="10" t="str">
        <f t="shared" ca="1" si="94"/>
        <v>750k-5 mil</v>
      </c>
      <c r="BZ359" s="7">
        <f t="shared" ca="1" si="95"/>
        <v>982555</v>
      </c>
      <c r="CA359" s="7"/>
      <c r="CB359" s="7">
        <f t="shared" ca="1" si="96"/>
        <v>982555</v>
      </c>
      <c r="CC359" s="7" t="s">
        <v>119</v>
      </c>
      <c r="CD359" s="7" t="s">
        <v>111</v>
      </c>
      <c r="CE359" s="7">
        <f t="shared" ca="1" si="97"/>
        <v>4</v>
      </c>
      <c r="CF359" s="7">
        <f t="shared" ca="1" si="98"/>
        <v>281513.5</v>
      </c>
      <c r="CG359" s="11">
        <f t="shared" ca="1" si="99"/>
        <v>1.1460467861849972</v>
      </c>
      <c r="CH359" s="7" t="str">
        <f t="shared" ca="1" si="100"/>
        <v>1-5x</v>
      </c>
      <c r="CI359" s="7" t="s">
        <v>112</v>
      </c>
    </row>
    <row r="360" spans="1:87" x14ac:dyDescent="0.75">
      <c r="A360" s="1">
        <v>11467</v>
      </c>
      <c r="B360" s="1" t="s">
        <v>99</v>
      </c>
      <c r="C360" s="13">
        <v>0.5</v>
      </c>
      <c r="D360" s="1" t="s">
        <v>100</v>
      </c>
      <c r="E360" s="1" t="s">
        <v>101</v>
      </c>
      <c r="F360" s="13"/>
      <c r="G360" s="13" t="str">
        <f t="shared" si="86"/>
        <v>Si</v>
      </c>
      <c r="H360" s="1" t="s">
        <v>102</v>
      </c>
      <c r="I360" s="2" t="s">
        <v>102</v>
      </c>
      <c r="J360" s="3">
        <v>43101</v>
      </c>
      <c r="K360" s="1">
        <f t="shared" ca="1" si="87"/>
        <v>8</v>
      </c>
      <c r="L360" s="1" t="str">
        <f t="shared" ca="1" si="88"/>
        <v>5-10 años</v>
      </c>
      <c r="M360" s="3">
        <v>43101</v>
      </c>
      <c r="N360" s="1">
        <f t="shared" ca="1" si="101"/>
        <v>8</v>
      </c>
      <c r="O360" s="1" t="str">
        <f t="shared" ca="1" si="89"/>
        <v>5-10 años</v>
      </c>
      <c r="P360" s="3">
        <v>29221</v>
      </c>
      <c r="Q360" s="1">
        <f t="shared" ca="1" si="90"/>
        <v>46</v>
      </c>
      <c r="R360" s="1" t="str">
        <f t="shared" ca="1" si="91"/>
        <v>45-54</v>
      </c>
      <c r="S360" s="1" t="s">
        <v>114</v>
      </c>
      <c r="T360" s="1"/>
      <c r="U360" s="1">
        <v>1</v>
      </c>
      <c r="V360" s="1"/>
      <c r="W360" s="1">
        <v>1</v>
      </c>
      <c r="X360" s="1"/>
      <c r="Y360" s="1">
        <v>1</v>
      </c>
      <c r="Z360" s="1"/>
      <c r="AA360" s="1"/>
      <c r="AB360" s="1"/>
      <c r="AC360" s="1"/>
      <c r="AD360" s="1"/>
      <c r="AE360" s="1"/>
      <c r="AF360" s="1"/>
      <c r="AG360" s="1"/>
      <c r="AH360" s="1"/>
      <c r="AI360" s="1"/>
      <c r="AJ360" s="1"/>
      <c r="AK360" s="1"/>
      <c r="AL360" s="1"/>
      <c r="AM360" s="1"/>
      <c r="AN360" s="1"/>
      <c r="AO360" s="1"/>
      <c r="AP360" s="1"/>
      <c r="AQ360" s="1"/>
      <c r="AR360" s="1"/>
      <c r="AS360" s="1"/>
      <c r="AT360" s="1"/>
      <c r="AU360" s="1"/>
      <c r="AV360" s="1"/>
      <c r="AW360" s="1"/>
      <c r="AX360" s="1"/>
      <c r="AY360" s="1"/>
      <c r="AZ360" s="1"/>
      <c r="BA360" s="1"/>
      <c r="BB360" s="1"/>
      <c r="BC360" s="1"/>
      <c r="BD360" s="1"/>
      <c r="BE360" s="1"/>
      <c r="BF360" s="1"/>
      <c r="BG360" s="1"/>
      <c r="BH360" s="1"/>
      <c r="BI360" s="1"/>
      <c r="BJ360" s="1"/>
      <c r="BK360" s="1"/>
      <c r="BL360" s="1"/>
      <c r="BM360" s="1"/>
      <c r="BN360" s="1"/>
      <c r="BO360" s="1"/>
      <c r="BP360" s="1"/>
      <c r="BQ360" s="1"/>
      <c r="BR360" s="1">
        <f t="shared" si="85"/>
        <v>3</v>
      </c>
      <c r="BS360" s="1" t="str">
        <f t="shared" si="92"/>
        <v>Sin préstamo</v>
      </c>
      <c r="BT360" s="1" t="s">
        <v>104</v>
      </c>
      <c r="BU360" s="1" t="s">
        <v>109</v>
      </c>
      <c r="BV360" s="1" t="s">
        <v>106</v>
      </c>
      <c r="BW360" s="3" t="s">
        <v>101</v>
      </c>
      <c r="BX360" s="4" t="str">
        <f t="shared" ca="1" si="93"/>
        <v/>
      </c>
      <c r="BY360" s="5" t="str">
        <f t="shared" ca="1" si="94"/>
        <v/>
      </c>
      <c r="BZ360" s="2">
        <f t="shared" ca="1" si="95"/>
        <v>676645</v>
      </c>
      <c r="CA360" s="2"/>
      <c r="CB360" s="2">
        <f t="shared" ca="1" si="96"/>
        <v>676645</v>
      </c>
      <c r="CC360" s="2"/>
      <c r="CD360" s="2"/>
      <c r="CE360" s="2" t="str">
        <f t="shared" ca="1" si="97"/>
        <v/>
      </c>
      <c r="CF360" s="2" t="str">
        <f t="shared" ca="1" si="98"/>
        <v/>
      </c>
      <c r="CG360" s="6" t="str">
        <f t="shared" ca="1" si="99"/>
        <v/>
      </c>
      <c r="CH360" s="2" t="str">
        <f t="shared" ca="1" si="100"/>
        <v/>
      </c>
      <c r="CI360" s="2" t="s">
        <v>102</v>
      </c>
    </row>
    <row r="361" spans="1:87" x14ac:dyDescent="0.75">
      <c r="A361">
        <v>11468</v>
      </c>
      <c r="B361" t="s">
        <v>163</v>
      </c>
      <c r="C361" s="12">
        <v>0.6</v>
      </c>
      <c r="D361" t="s">
        <v>101</v>
      </c>
      <c r="E361" t="s">
        <v>101</v>
      </c>
      <c r="G361" s="12" t="str">
        <f t="shared" si="86"/>
        <v>Si</v>
      </c>
      <c r="H361" t="s">
        <v>102</v>
      </c>
      <c r="I361" s="7" t="s">
        <v>117</v>
      </c>
      <c r="J361" s="8">
        <v>42916</v>
      </c>
      <c r="K361">
        <f t="shared" ca="1" si="87"/>
        <v>9</v>
      </c>
      <c r="L361" t="str">
        <f t="shared" ca="1" si="88"/>
        <v>5-10 años</v>
      </c>
      <c r="M361" s="8">
        <v>42916</v>
      </c>
      <c r="N361">
        <f t="shared" ca="1" si="101"/>
        <v>9</v>
      </c>
      <c r="O361" t="str">
        <f t="shared" ca="1" si="89"/>
        <v>5-10 años</v>
      </c>
      <c r="P361" s="8">
        <v>27395</v>
      </c>
      <c r="Q361">
        <f t="shared" ca="1" si="90"/>
        <v>51</v>
      </c>
      <c r="R361" t="str">
        <f t="shared" ca="1" si="91"/>
        <v>45-54</v>
      </c>
      <c r="S361" t="s">
        <v>138</v>
      </c>
      <c r="T361">
        <v>1</v>
      </c>
      <c r="V361">
        <v>1</v>
      </c>
      <c r="X361">
        <v>1</v>
      </c>
      <c r="Z361">
        <v>1</v>
      </c>
      <c r="BR361">
        <f t="shared" si="85"/>
        <v>4</v>
      </c>
      <c r="BS361" t="str">
        <f t="shared" si="92"/>
        <v>Préstamo</v>
      </c>
      <c r="BT361" t="s">
        <v>104</v>
      </c>
      <c r="BU361" t="s">
        <v>122</v>
      </c>
      <c r="BV361" t="s">
        <v>123</v>
      </c>
      <c r="BW361" s="8" t="s">
        <v>101</v>
      </c>
      <c r="BX361" s="9">
        <f t="shared" ca="1" si="93"/>
        <v>826494</v>
      </c>
      <c r="BY361" s="10" t="str">
        <f t="shared" ca="1" si="94"/>
        <v>750k-5 mil</v>
      </c>
      <c r="BZ361" s="7">
        <f t="shared" ca="1" si="95"/>
        <v>1603599</v>
      </c>
      <c r="CA361" s="7"/>
      <c r="CB361" s="7">
        <f t="shared" ca="1" si="96"/>
        <v>1603599</v>
      </c>
      <c r="CC361" s="7" t="s">
        <v>110</v>
      </c>
      <c r="CD361" s="7" t="s">
        <v>111</v>
      </c>
      <c r="CE361" s="7">
        <f t="shared" ca="1" si="97"/>
        <v>10</v>
      </c>
      <c r="CF361" s="7">
        <f t="shared" ca="1" si="98"/>
        <v>82649.399999999994</v>
      </c>
      <c r="CG361" s="11">
        <f t="shared" ca="1" si="99"/>
        <v>0.51539942342194023</v>
      </c>
      <c r="CH361" s="7" t="str">
        <f t="shared" ca="1" si="100"/>
        <v>1x</v>
      </c>
      <c r="CI361" s="7" t="s">
        <v>112</v>
      </c>
    </row>
    <row r="362" spans="1:87" x14ac:dyDescent="0.75">
      <c r="A362" s="1">
        <v>11469</v>
      </c>
      <c r="B362" s="1" t="s">
        <v>160</v>
      </c>
      <c r="C362" s="13">
        <v>0.7</v>
      </c>
      <c r="D362" s="1" t="s">
        <v>100</v>
      </c>
      <c r="E362" s="1" t="s">
        <v>100</v>
      </c>
      <c r="F362" s="13">
        <v>0.4</v>
      </c>
      <c r="G362" s="13" t="str">
        <f t="shared" si="86"/>
        <v>Si</v>
      </c>
      <c r="H362" s="1" t="s">
        <v>102</v>
      </c>
      <c r="I362" s="2" t="s">
        <v>102</v>
      </c>
      <c r="J362" s="3">
        <v>42736</v>
      </c>
      <c r="K362" s="1">
        <f t="shared" ca="1" si="87"/>
        <v>9</v>
      </c>
      <c r="L362" s="1" t="str">
        <f t="shared" ca="1" si="88"/>
        <v>5-10 años</v>
      </c>
      <c r="M362" s="3">
        <v>42736</v>
      </c>
      <c r="N362" s="1">
        <f t="shared" ca="1" si="101"/>
        <v>9</v>
      </c>
      <c r="O362" s="1" t="str">
        <f t="shared" ca="1" si="89"/>
        <v>5-10 años</v>
      </c>
      <c r="P362" s="3">
        <v>25569</v>
      </c>
      <c r="Q362" s="1">
        <f t="shared" ca="1" si="90"/>
        <v>56</v>
      </c>
      <c r="R362" s="1" t="str">
        <f t="shared" ca="1" si="91"/>
        <v>55-64</v>
      </c>
      <c r="S362" s="1" t="s">
        <v>151</v>
      </c>
      <c r="T362" s="1">
        <v>1</v>
      </c>
      <c r="U362" s="1">
        <v>1</v>
      </c>
      <c r="V362" s="1">
        <v>1</v>
      </c>
      <c r="W362" s="1">
        <v>1</v>
      </c>
      <c r="X362" s="1">
        <v>1</v>
      </c>
      <c r="Y362" s="1">
        <v>1</v>
      </c>
      <c r="Z362" s="1">
        <v>1</v>
      </c>
      <c r="AA362" s="1"/>
      <c r="AB362" s="1"/>
      <c r="AC362" s="1"/>
      <c r="AD362" s="1"/>
      <c r="AE362" s="1"/>
      <c r="AF362" s="1"/>
      <c r="AG362" s="1"/>
      <c r="AH362" s="1"/>
      <c r="AI362" s="1"/>
      <c r="AJ362" s="1"/>
      <c r="AK362" s="1"/>
      <c r="AL362" s="1"/>
      <c r="AM362" s="1"/>
      <c r="AN362" s="1"/>
      <c r="AO362" s="1"/>
      <c r="AP362" s="1"/>
      <c r="AQ362" s="1"/>
      <c r="AR362" s="1"/>
      <c r="AS362" s="1"/>
      <c r="AT362" s="1"/>
      <c r="AU362" s="1"/>
      <c r="AV362" s="1"/>
      <c r="AW362" s="1"/>
      <c r="AX362" s="1"/>
      <c r="AY362" s="1"/>
      <c r="AZ362" s="1"/>
      <c r="BA362" s="1"/>
      <c r="BB362" s="1"/>
      <c r="BC362" s="1"/>
      <c r="BD362" s="1"/>
      <c r="BE362" s="1"/>
      <c r="BF362" s="1"/>
      <c r="BG362" s="1"/>
      <c r="BH362" s="1"/>
      <c r="BI362" s="1"/>
      <c r="BJ362" s="1"/>
      <c r="BK362" s="1"/>
      <c r="BL362" s="1"/>
      <c r="BM362" s="1"/>
      <c r="BN362" s="1"/>
      <c r="BO362" s="1"/>
      <c r="BP362" s="1"/>
      <c r="BQ362" s="1"/>
      <c r="BR362" s="1">
        <f t="shared" si="85"/>
        <v>7</v>
      </c>
      <c r="BS362" s="1" t="str">
        <f t="shared" si="92"/>
        <v>Préstamo</v>
      </c>
      <c r="BT362" s="1" t="s">
        <v>104</v>
      </c>
      <c r="BU362" s="1" t="s">
        <v>105</v>
      </c>
      <c r="BV362" s="1" t="s">
        <v>106</v>
      </c>
      <c r="BW362" s="3" t="s">
        <v>101</v>
      </c>
      <c r="BX362" s="4">
        <f t="shared" ca="1" si="93"/>
        <v>166253</v>
      </c>
      <c r="BY362" s="5" t="str">
        <f t="shared" ca="1" si="94"/>
        <v>100k-250k</v>
      </c>
      <c r="BZ362" s="2">
        <f t="shared" ca="1" si="95"/>
        <v>1046511</v>
      </c>
      <c r="CA362" s="2"/>
      <c r="CB362" s="2">
        <f t="shared" ca="1" si="96"/>
        <v>1046511</v>
      </c>
      <c r="CC362" s="2" t="s">
        <v>119</v>
      </c>
      <c r="CD362" s="2" t="s">
        <v>125</v>
      </c>
      <c r="CE362" s="2">
        <f t="shared" ca="1" si="97"/>
        <v>2</v>
      </c>
      <c r="CF362" s="2">
        <f t="shared" ca="1" si="98"/>
        <v>83126.5</v>
      </c>
      <c r="CG362" s="6">
        <f t="shared" ca="1" si="99"/>
        <v>0.15886407309622164</v>
      </c>
      <c r="CH362" s="2" t="str">
        <f t="shared" ca="1" si="100"/>
        <v>1x</v>
      </c>
      <c r="CI362" s="2" t="s">
        <v>112</v>
      </c>
    </row>
    <row r="363" spans="1:87" x14ac:dyDescent="0.75">
      <c r="A363">
        <v>11470</v>
      </c>
      <c r="B363" t="s">
        <v>99</v>
      </c>
      <c r="C363" s="12">
        <v>0.8</v>
      </c>
      <c r="D363" t="s">
        <v>101</v>
      </c>
      <c r="E363" t="s">
        <v>100</v>
      </c>
      <c r="F363" s="12">
        <v>0.75</v>
      </c>
      <c r="G363" s="12" t="str">
        <f t="shared" si="86"/>
        <v>Si</v>
      </c>
      <c r="H363" t="s">
        <v>102</v>
      </c>
      <c r="I363" s="7" t="s">
        <v>117</v>
      </c>
      <c r="J363" s="8">
        <v>42551</v>
      </c>
      <c r="K363">
        <f t="shared" ca="1" si="87"/>
        <v>10</v>
      </c>
      <c r="L363" t="str">
        <f t="shared" ca="1" si="88"/>
        <v>10-20 años</v>
      </c>
      <c r="M363" s="8">
        <v>42551</v>
      </c>
      <c r="N363">
        <f t="shared" ca="1" si="101"/>
        <v>10</v>
      </c>
      <c r="O363" t="str">
        <f t="shared" ca="1" si="89"/>
        <v>10-20 años</v>
      </c>
      <c r="P363" s="8">
        <v>23743</v>
      </c>
      <c r="Q363">
        <f t="shared" ca="1" si="90"/>
        <v>61</v>
      </c>
      <c r="R363" t="str">
        <f t="shared" ca="1" si="91"/>
        <v>55-64</v>
      </c>
      <c r="S363" t="s">
        <v>126</v>
      </c>
      <c r="V363">
        <v>1</v>
      </c>
      <c r="X363">
        <v>1</v>
      </c>
      <c r="Z363">
        <v>1</v>
      </c>
      <c r="BR363">
        <f t="shared" si="85"/>
        <v>3</v>
      </c>
      <c r="BS363" t="str">
        <f t="shared" si="92"/>
        <v>Sin préstamo</v>
      </c>
      <c r="BT363" t="s">
        <v>104</v>
      </c>
      <c r="BU363" t="s">
        <v>122</v>
      </c>
      <c r="BV363" t="s">
        <v>123</v>
      </c>
      <c r="BW363" s="8" t="s">
        <v>101</v>
      </c>
      <c r="BX363" s="9" t="str">
        <f t="shared" ca="1" si="93"/>
        <v/>
      </c>
      <c r="BY363" s="10" t="str">
        <f t="shared" ca="1" si="94"/>
        <v/>
      </c>
      <c r="BZ363" s="7">
        <f t="shared" ca="1" si="95"/>
        <v>1661647</v>
      </c>
      <c r="CA363" s="7"/>
      <c r="CB363" s="7">
        <f t="shared" ca="1" si="96"/>
        <v>1661647</v>
      </c>
      <c r="CC363" s="7"/>
      <c r="CD363" s="7"/>
      <c r="CE363" s="7" t="str">
        <f t="shared" ca="1" si="97"/>
        <v/>
      </c>
      <c r="CF363" s="7" t="str">
        <f t="shared" ca="1" si="98"/>
        <v/>
      </c>
      <c r="CG363" s="11" t="str">
        <f t="shared" ca="1" si="99"/>
        <v/>
      </c>
      <c r="CH363" s="7" t="str">
        <f t="shared" ca="1" si="100"/>
        <v/>
      </c>
      <c r="CI363" s="7" t="s">
        <v>102</v>
      </c>
    </row>
    <row r="364" spans="1:87" x14ac:dyDescent="0.75">
      <c r="A364" s="1">
        <v>11471</v>
      </c>
      <c r="B364" s="1" t="s">
        <v>99</v>
      </c>
      <c r="C364" s="13">
        <v>0.75</v>
      </c>
      <c r="D364" s="1" t="s">
        <v>100</v>
      </c>
      <c r="E364" s="1" t="s">
        <v>101</v>
      </c>
      <c r="F364" s="13"/>
      <c r="G364" s="13" t="str">
        <f t="shared" si="86"/>
        <v>Si</v>
      </c>
      <c r="H364" s="1" t="s">
        <v>102</v>
      </c>
      <c r="I364" s="2" t="s">
        <v>117</v>
      </c>
      <c r="J364" s="3">
        <v>42370</v>
      </c>
      <c r="K364" s="1">
        <f t="shared" ca="1" si="87"/>
        <v>10</v>
      </c>
      <c r="L364" s="1" t="str">
        <f t="shared" ca="1" si="88"/>
        <v>10-20 años</v>
      </c>
      <c r="M364" s="3">
        <v>42370</v>
      </c>
      <c r="N364" s="1">
        <f t="shared" ca="1" si="101"/>
        <v>10</v>
      </c>
      <c r="O364" s="1" t="str">
        <f t="shared" ca="1" si="89"/>
        <v>10-20 años</v>
      </c>
      <c r="P364" s="3">
        <v>36526</v>
      </c>
      <c r="Q364" s="1">
        <f t="shared" ca="1" si="90"/>
        <v>26</v>
      </c>
      <c r="R364" s="1" t="str">
        <f t="shared" ca="1" si="91"/>
        <v>25-34</v>
      </c>
      <c r="S364" s="1" t="s">
        <v>141</v>
      </c>
      <c r="T364" s="1"/>
      <c r="U364" s="1">
        <v>1</v>
      </c>
      <c r="V364" s="1">
        <v>1</v>
      </c>
      <c r="W364" s="1">
        <v>1</v>
      </c>
      <c r="X364" s="1">
        <v>1</v>
      </c>
      <c r="Y364" s="1"/>
      <c r="Z364" s="1"/>
      <c r="AA364" s="1"/>
      <c r="AB364" s="1"/>
      <c r="AC364" s="1"/>
      <c r="AD364" s="1"/>
      <c r="AE364" s="1"/>
      <c r="AF364" s="1"/>
      <c r="AG364" s="1"/>
      <c r="AH364" s="1"/>
      <c r="AI364" s="1"/>
      <c r="AJ364" s="1"/>
      <c r="AK364" s="1"/>
      <c r="AL364" s="1"/>
      <c r="AM364" s="1"/>
      <c r="AN364" s="1"/>
      <c r="AO364" s="1"/>
      <c r="AP364" s="1"/>
      <c r="AQ364" s="1"/>
      <c r="AR364" s="1"/>
      <c r="AS364" s="1"/>
      <c r="AT364" s="1"/>
      <c r="AU364" s="1"/>
      <c r="AV364" s="1"/>
      <c r="AW364" s="1"/>
      <c r="AX364" s="1"/>
      <c r="AY364" s="1"/>
      <c r="AZ364" s="1"/>
      <c r="BA364" s="1"/>
      <c r="BB364" s="1"/>
      <c r="BC364" s="1"/>
      <c r="BD364" s="1"/>
      <c r="BE364" s="1"/>
      <c r="BF364" s="1"/>
      <c r="BG364" s="1"/>
      <c r="BH364" s="1"/>
      <c r="BI364" s="1"/>
      <c r="BJ364" s="1"/>
      <c r="BK364" s="1"/>
      <c r="BL364" s="1"/>
      <c r="BM364" s="1"/>
      <c r="BN364" s="1"/>
      <c r="BO364" s="1"/>
      <c r="BP364" s="1"/>
      <c r="BQ364" s="1"/>
      <c r="BR364" s="1">
        <f t="shared" si="85"/>
        <v>4</v>
      </c>
      <c r="BS364" s="1" t="str">
        <f t="shared" si="92"/>
        <v>Sin préstamo</v>
      </c>
      <c r="BT364" s="1" t="s">
        <v>104</v>
      </c>
      <c r="BU364" s="1" t="s">
        <v>122</v>
      </c>
      <c r="BV364" s="1" t="s">
        <v>123</v>
      </c>
      <c r="BW364" s="3" t="s">
        <v>101</v>
      </c>
      <c r="BX364" s="4" t="str">
        <f t="shared" ca="1" si="93"/>
        <v/>
      </c>
      <c r="BY364" s="5" t="str">
        <f t="shared" ca="1" si="94"/>
        <v/>
      </c>
      <c r="BZ364" s="2">
        <f t="shared" ca="1" si="95"/>
        <v>1935536</v>
      </c>
      <c r="CA364" s="2"/>
      <c r="CB364" s="2">
        <f t="shared" ca="1" si="96"/>
        <v>1935536</v>
      </c>
      <c r="CC364" s="2"/>
      <c r="CD364" s="2"/>
      <c r="CE364" s="2" t="str">
        <f t="shared" ca="1" si="97"/>
        <v/>
      </c>
      <c r="CF364" s="2" t="str">
        <f t="shared" ca="1" si="98"/>
        <v/>
      </c>
      <c r="CG364" s="6" t="str">
        <f t="shared" ca="1" si="99"/>
        <v/>
      </c>
      <c r="CH364" s="2" t="str">
        <f t="shared" ca="1" si="100"/>
        <v/>
      </c>
      <c r="CI364" s="2" t="s">
        <v>102</v>
      </c>
    </row>
    <row r="365" spans="1:87" x14ac:dyDescent="0.75">
      <c r="A365">
        <v>11472</v>
      </c>
      <c r="B365" t="s">
        <v>99</v>
      </c>
      <c r="C365" s="12">
        <v>1</v>
      </c>
      <c r="D365" t="s">
        <v>101</v>
      </c>
      <c r="E365" t="s">
        <v>101</v>
      </c>
      <c r="G365" s="12" t="str">
        <f t="shared" si="86"/>
        <v>Si</v>
      </c>
      <c r="H365" t="s">
        <v>150</v>
      </c>
      <c r="I365" s="7" t="s">
        <v>108</v>
      </c>
      <c r="J365" s="8">
        <v>42185</v>
      </c>
      <c r="K365">
        <f t="shared" ca="1" si="87"/>
        <v>11</v>
      </c>
      <c r="L365" t="str">
        <f t="shared" ca="1" si="88"/>
        <v>10-20 años</v>
      </c>
      <c r="M365" s="8">
        <v>42185</v>
      </c>
      <c r="N365">
        <f t="shared" ca="1" si="101"/>
        <v>11</v>
      </c>
      <c r="O365" t="str">
        <f t="shared" ca="1" si="89"/>
        <v>10-20 años</v>
      </c>
      <c r="P365" s="8">
        <v>34700</v>
      </c>
      <c r="Q365">
        <f t="shared" ca="1" si="90"/>
        <v>31</v>
      </c>
      <c r="R365" t="str">
        <f t="shared" ca="1" si="91"/>
        <v>25-34</v>
      </c>
      <c r="S365" t="s">
        <v>137</v>
      </c>
      <c r="T365">
        <v>1</v>
      </c>
      <c r="V365">
        <v>1</v>
      </c>
      <c r="X365">
        <v>1</v>
      </c>
      <c r="Z365">
        <v>1</v>
      </c>
      <c r="BR365">
        <f t="shared" si="85"/>
        <v>4</v>
      </c>
      <c r="BS365" t="str">
        <f t="shared" si="92"/>
        <v>Préstamo</v>
      </c>
      <c r="BT365" t="s">
        <v>104</v>
      </c>
      <c r="BU365" t="s">
        <v>109</v>
      </c>
      <c r="BV365" t="s">
        <v>135</v>
      </c>
      <c r="BW365" s="8" t="s">
        <v>101</v>
      </c>
      <c r="BX365" s="9">
        <f t="shared" ca="1" si="93"/>
        <v>1089679</v>
      </c>
      <c r="BY365" s="10" t="str">
        <f t="shared" ca="1" si="94"/>
        <v>750k-5 mil</v>
      </c>
      <c r="BZ365" s="7">
        <f t="shared" ca="1" si="95"/>
        <v>1301665</v>
      </c>
      <c r="CA365" s="7"/>
      <c r="CB365" s="7">
        <f t="shared" ca="1" si="96"/>
        <v>1301665</v>
      </c>
      <c r="CC365" s="7" t="s">
        <v>110</v>
      </c>
      <c r="CD365" s="7" t="s">
        <v>111</v>
      </c>
      <c r="CE365" s="7">
        <f t="shared" ca="1" si="97"/>
        <v>5</v>
      </c>
      <c r="CF365" s="7">
        <f t="shared" ca="1" si="98"/>
        <v>217935.8</v>
      </c>
      <c r="CG365" s="11">
        <f t="shared" ca="1" si="99"/>
        <v>0.83714242911962755</v>
      </c>
      <c r="CH365" s="7" t="str">
        <f t="shared" ca="1" si="100"/>
        <v>1x</v>
      </c>
      <c r="CI365" s="7" t="s">
        <v>112</v>
      </c>
    </row>
    <row r="366" spans="1:87" x14ac:dyDescent="0.75">
      <c r="A366" s="1">
        <v>11473</v>
      </c>
      <c r="B366" s="1" t="s">
        <v>129</v>
      </c>
      <c r="C366" s="13">
        <v>0</v>
      </c>
      <c r="D366" s="1" t="s">
        <v>100</v>
      </c>
      <c r="E366" s="1" t="s">
        <v>100</v>
      </c>
      <c r="F366" s="13">
        <v>0.15</v>
      </c>
      <c r="G366" s="13" t="str">
        <f t="shared" si="86"/>
        <v>No</v>
      </c>
      <c r="H366" s="1" t="s">
        <v>102</v>
      </c>
      <c r="I366" s="2" t="s">
        <v>102</v>
      </c>
      <c r="J366" s="3">
        <v>42005</v>
      </c>
      <c r="K366" s="1">
        <f t="shared" ca="1" si="87"/>
        <v>11</v>
      </c>
      <c r="L366" s="1" t="str">
        <f t="shared" ca="1" si="88"/>
        <v>10-20 años</v>
      </c>
      <c r="M366" s="3">
        <v>42005</v>
      </c>
      <c r="N366" s="1">
        <f t="shared" ca="1" si="101"/>
        <v>11</v>
      </c>
      <c r="O366" s="1" t="str">
        <f t="shared" ca="1" si="89"/>
        <v>10-20 años</v>
      </c>
      <c r="P366" s="3">
        <v>32874</v>
      </c>
      <c r="Q366" s="1">
        <f t="shared" ca="1" si="90"/>
        <v>36</v>
      </c>
      <c r="R366" s="1" t="str">
        <f t="shared" ca="1" si="91"/>
        <v>35-44</v>
      </c>
      <c r="S366" s="1" t="s">
        <v>121</v>
      </c>
      <c r="T366" s="1"/>
      <c r="U366" s="1">
        <v>1</v>
      </c>
      <c r="V366" s="1"/>
      <c r="W366" s="1">
        <v>1</v>
      </c>
      <c r="X366" s="1"/>
      <c r="Y366" s="1">
        <v>1</v>
      </c>
      <c r="Z366" s="1"/>
      <c r="AA366" s="1"/>
      <c r="AB366" s="1"/>
      <c r="AC366" s="1"/>
      <c r="AD366" s="1"/>
      <c r="AE366" s="1"/>
      <c r="AF366" s="1"/>
      <c r="AG366" s="1"/>
      <c r="AH366" s="1"/>
      <c r="AI366" s="1"/>
      <c r="AJ366" s="1"/>
      <c r="AK366" s="1"/>
      <c r="AL366" s="1"/>
      <c r="AM366" s="1"/>
      <c r="AN366" s="1"/>
      <c r="AO366" s="1"/>
      <c r="AP366" s="1"/>
      <c r="AQ366" s="1"/>
      <c r="AR366" s="1"/>
      <c r="AS366" s="1"/>
      <c r="AT366" s="1"/>
      <c r="AU366" s="1"/>
      <c r="AV366" s="1"/>
      <c r="AW366" s="1"/>
      <c r="AX366" s="1"/>
      <c r="AY366" s="1"/>
      <c r="AZ366" s="1"/>
      <c r="BA366" s="1"/>
      <c r="BB366" s="1"/>
      <c r="BC366" s="1"/>
      <c r="BD366" s="1"/>
      <c r="BE366" s="1"/>
      <c r="BF366" s="1"/>
      <c r="BG366" s="1"/>
      <c r="BH366" s="1"/>
      <c r="BI366" s="1"/>
      <c r="BJ366" s="1"/>
      <c r="BK366" s="1"/>
      <c r="BL366" s="1"/>
      <c r="BM366" s="1"/>
      <c r="BN366" s="1"/>
      <c r="BO366" s="1"/>
      <c r="BP366" s="1"/>
      <c r="BQ366" s="1"/>
      <c r="BR366" s="1">
        <f t="shared" si="85"/>
        <v>3</v>
      </c>
      <c r="BS366" s="1" t="str">
        <f t="shared" si="92"/>
        <v>Sin préstamo</v>
      </c>
      <c r="BT366" s="1" t="s">
        <v>104</v>
      </c>
      <c r="BU366" s="1" t="s">
        <v>122</v>
      </c>
      <c r="BV366" s="1" t="s">
        <v>123</v>
      </c>
      <c r="BW366" s="3" t="s">
        <v>101</v>
      </c>
      <c r="BX366" s="4" t="str">
        <f t="shared" ca="1" si="93"/>
        <v/>
      </c>
      <c r="BY366" s="5" t="str">
        <f t="shared" ca="1" si="94"/>
        <v/>
      </c>
      <c r="BZ366" s="2">
        <f t="shared" ca="1" si="95"/>
        <v>1237257</v>
      </c>
      <c r="CA366" s="2"/>
      <c r="CB366" s="2">
        <f t="shared" ca="1" si="96"/>
        <v>1237257</v>
      </c>
      <c r="CC366" s="2"/>
      <c r="CD366" s="2"/>
      <c r="CE366" s="2" t="str">
        <f t="shared" ca="1" si="97"/>
        <v/>
      </c>
      <c r="CF366" s="2" t="str">
        <f t="shared" ca="1" si="98"/>
        <v/>
      </c>
      <c r="CG366" s="6" t="str">
        <f t="shared" ca="1" si="99"/>
        <v/>
      </c>
      <c r="CH366" s="2" t="str">
        <f t="shared" ca="1" si="100"/>
        <v/>
      </c>
      <c r="CI366" s="2" t="s">
        <v>102</v>
      </c>
    </row>
    <row r="367" spans="1:87" x14ac:dyDescent="0.75">
      <c r="A367">
        <v>11474</v>
      </c>
      <c r="B367" t="s">
        <v>136</v>
      </c>
      <c r="C367" s="12">
        <v>0.4</v>
      </c>
      <c r="D367" t="s">
        <v>101</v>
      </c>
      <c r="E367" t="s">
        <v>100</v>
      </c>
      <c r="F367" s="12">
        <v>0.5</v>
      </c>
      <c r="G367" s="12" t="str">
        <f t="shared" si="86"/>
        <v>No</v>
      </c>
      <c r="H367" t="s">
        <v>102</v>
      </c>
      <c r="I367" s="7" t="s">
        <v>102</v>
      </c>
      <c r="J367" s="8">
        <v>41640</v>
      </c>
      <c r="K367">
        <f t="shared" ca="1" si="87"/>
        <v>12</v>
      </c>
      <c r="L367" t="str">
        <f t="shared" ca="1" si="88"/>
        <v>10-20 años</v>
      </c>
      <c r="M367" s="8">
        <v>41640</v>
      </c>
      <c r="N367">
        <f t="shared" ca="1" si="101"/>
        <v>12</v>
      </c>
      <c r="O367" t="str">
        <f t="shared" ca="1" si="89"/>
        <v>10-20 años</v>
      </c>
      <c r="P367" s="8">
        <v>31048</v>
      </c>
      <c r="Q367">
        <f t="shared" ca="1" si="90"/>
        <v>41</v>
      </c>
      <c r="R367" t="str">
        <f t="shared" ca="1" si="91"/>
        <v>35-44</v>
      </c>
      <c r="S367" t="s">
        <v>121</v>
      </c>
      <c r="T367">
        <v>1</v>
      </c>
      <c r="V367">
        <v>1</v>
      </c>
      <c r="X367">
        <v>1</v>
      </c>
      <c r="Z367">
        <v>1</v>
      </c>
      <c r="BR367">
        <f t="shared" si="85"/>
        <v>4</v>
      </c>
      <c r="BS367" t="str">
        <f t="shared" si="92"/>
        <v>Préstamo</v>
      </c>
      <c r="BT367" t="s">
        <v>104</v>
      </c>
      <c r="BU367" t="s">
        <v>122</v>
      </c>
      <c r="BV367" t="s">
        <v>123</v>
      </c>
      <c r="BW367" s="8" t="s">
        <v>101</v>
      </c>
      <c r="BX367" s="9">
        <f t="shared" ca="1" si="93"/>
        <v>688968</v>
      </c>
      <c r="BY367" s="10" t="str">
        <f t="shared" ca="1" si="94"/>
        <v>250k-750k</v>
      </c>
      <c r="BZ367" s="7">
        <f t="shared" ca="1" si="95"/>
        <v>579252</v>
      </c>
      <c r="CA367" s="7"/>
      <c r="CB367" s="7">
        <f t="shared" ca="1" si="96"/>
        <v>579252</v>
      </c>
      <c r="CC367" s="7" t="s">
        <v>119</v>
      </c>
      <c r="CD367" s="7" t="s">
        <v>111</v>
      </c>
      <c r="CE367" s="7">
        <f t="shared" ca="1" si="97"/>
        <v>8</v>
      </c>
      <c r="CF367" s="7">
        <f t="shared" ca="1" si="98"/>
        <v>86121</v>
      </c>
      <c r="CG367" s="11">
        <f t="shared" ca="1" si="99"/>
        <v>1.1894097905574776</v>
      </c>
      <c r="CH367" s="7" t="str">
        <f t="shared" ca="1" si="100"/>
        <v>1-5x</v>
      </c>
      <c r="CI367" s="7" t="s">
        <v>112</v>
      </c>
    </row>
    <row r="368" spans="1:87" x14ac:dyDescent="0.75">
      <c r="A368" s="1">
        <v>11475</v>
      </c>
      <c r="B368" s="1" t="s">
        <v>128</v>
      </c>
      <c r="C368" s="13">
        <v>0.15</v>
      </c>
      <c r="D368" s="1" t="s">
        <v>100</v>
      </c>
      <c r="E368" s="1" t="s">
        <v>101</v>
      </c>
      <c r="F368" s="13"/>
      <c r="G368" s="13" t="str">
        <f t="shared" si="86"/>
        <v>No</v>
      </c>
      <c r="H368" s="1" t="s">
        <v>107</v>
      </c>
      <c r="I368" s="2" t="s">
        <v>124</v>
      </c>
      <c r="J368" s="3">
        <v>41275</v>
      </c>
      <c r="K368" s="1">
        <f t="shared" ca="1" si="87"/>
        <v>13</v>
      </c>
      <c r="L368" s="1" t="str">
        <f t="shared" ca="1" si="88"/>
        <v>10-20 años</v>
      </c>
      <c r="M368" s="3">
        <v>41275</v>
      </c>
      <c r="N368" s="1">
        <f t="shared" ca="1" si="101"/>
        <v>13</v>
      </c>
      <c r="O368" s="1" t="str">
        <f t="shared" ca="1" si="89"/>
        <v>10-20 años</v>
      </c>
      <c r="P368" s="3">
        <v>29221</v>
      </c>
      <c r="Q368" s="1">
        <f t="shared" ca="1" si="90"/>
        <v>46</v>
      </c>
      <c r="R368" s="1" t="str">
        <f t="shared" ca="1" si="91"/>
        <v>45-54</v>
      </c>
      <c r="S368" s="1" t="s">
        <v>137</v>
      </c>
      <c r="T368" s="1">
        <v>1</v>
      </c>
      <c r="U368" s="1">
        <v>1</v>
      </c>
      <c r="V368" s="1">
        <v>1</v>
      </c>
      <c r="W368" s="1">
        <v>1</v>
      </c>
      <c r="X368" s="1">
        <v>1</v>
      </c>
      <c r="Y368" s="1">
        <v>1</v>
      </c>
      <c r="Z368" s="1">
        <v>1</v>
      </c>
      <c r="AA368" s="1"/>
      <c r="AB368" s="1"/>
      <c r="AC368" s="1"/>
      <c r="AD368" s="1"/>
      <c r="AE368" s="1"/>
      <c r="AF368" s="1"/>
      <c r="AG368" s="1"/>
      <c r="AH368" s="1"/>
      <c r="AI368" s="1"/>
      <c r="AJ368" s="1"/>
      <c r="AK368" s="1"/>
      <c r="AL368" s="1"/>
      <c r="AM368" s="1"/>
      <c r="AN368" s="1"/>
      <c r="AO368" s="1"/>
      <c r="AP368" s="1"/>
      <c r="AQ368" s="1"/>
      <c r="AR368" s="1"/>
      <c r="AS368" s="1"/>
      <c r="AT368" s="1"/>
      <c r="AU368" s="1"/>
      <c r="AV368" s="1"/>
      <c r="AW368" s="1"/>
      <c r="AX368" s="1"/>
      <c r="AY368" s="1"/>
      <c r="AZ368" s="1"/>
      <c r="BA368" s="1"/>
      <c r="BB368" s="1"/>
      <c r="BC368" s="1"/>
      <c r="BD368" s="1"/>
      <c r="BE368" s="1"/>
      <c r="BF368" s="1"/>
      <c r="BG368" s="1"/>
      <c r="BH368" s="1"/>
      <c r="BI368" s="1"/>
      <c r="BJ368" s="1"/>
      <c r="BK368" s="1"/>
      <c r="BL368" s="1"/>
      <c r="BM368" s="1"/>
      <c r="BN368" s="1"/>
      <c r="BO368" s="1"/>
      <c r="BP368" s="1"/>
      <c r="BQ368" s="1"/>
      <c r="BR368" s="1">
        <f t="shared" si="85"/>
        <v>7</v>
      </c>
      <c r="BS368" s="1" t="str">
        <f t="shared" si="92"/>
        <v>Préstamo</v>
      </c>
      <c r="BT368" s="1" t="s">
        <v>104</v>
      </c>
      <c r="BU368" s="1" t="s">
        <v>109</v>
      </c>
      <c r="BV368" s="1" t="s">
        <v>106</v>
      </c>
      <c r="BW368" s="3" t="s">
        <v>101</v>
      </c>
      <c r="BX368" s="4">
        <f t="shared" ca="1" si="93"/>
        <v>4059792</v>
      </c>
      <c r="BY368" s="5" t="str">
        <f t="shared" ca="1" si="94"/>
        <v>750k-5 mil</v>
      </c>
      <c r="BZ368" s="2">
        <f t="shared" ca="1" si="95"/>
        <v>107384</v>
      </c>
      <c r="CA368" s="2"/>
      <c r="CB368" s="2">
        <f t="shared" ca="1" si="96"/>
        <v>107384</v>
      </c>
      <c r="CC368" s="2" t="s">
        <v>110</v>
      </c>
      <c r="CD368" s="2" t="s">
        <v>125</v>
      </c>
      <c r="CE368" s="2">
        <f t="shared" ca="1" si="97"/>
        <v>5</v>
      </c>
      <c r="CF368" s="2">
        <f t="shared" ca="1" si="98"/>
        <v>811958.4</v>
      </c>
      <c r="CG368" s="6">
        <f t="shared" ca="1" si="99"/>
        <v>37.806302614914699</v>
      </c>
      <c r="CH368" s="2" t="str">
        <f t="shared" ca="1" si="100"/>
        <v>20-50x</v>
      </c>
      <c r="CI368" s="2" t="s">
        <v>112</v>
      </c>
    </row>
    <row r="369" spans="1:87" x14ac:dyDescent="0.75">
      <c r="A369">
        <v>11476</v>
      </c>
      <c r="B369" t="s">
        <v>99</v>
      </c>
      <c r="C369" s="12">
        <v>0.2</v>
      </c>
      <c r="D369" t="s">
        <v>101</v>
      </c>
      <c r="E369" t="s">
        <v>101</v>
      </c>
      <c r="G369" s="12" t="str">
        <f t="shared" si="86"/>
        <v>No</v>
      </c>
      <c r="H369" t="s">
        <v>116</v>
      </c>
      <c r="I369" s="7" t="s">
        <v>117</v>
      </c>
      <c r="J369" s="8">
        <v>40909</v>
      </c>
      <c r="K369">
        <f t="shared" ca="1" si="87"/>
        <v>14</v>
      </c>
      <c r="L369" t="str">
        <f t="shared" ca="1" si="88"/>
        <v>10-20 años</v>
      </c>
      <c r="M369" s="8">
        <v>40909</v>
      </c>
      <c r="N369">
        <f t="shared" ca="1" si="101"/>
        <v>14</v>
      </c>
      <c r="O369" t="str">
        <f t="shared" ca="1" si="89"/>
        <v>10-20 años</v>
      </c>
      <c r="P369" s="8">
        <v>27395</v>
      </c>
      <c r="Q369">
        <f t="shared" ca="1" si="90"/>
        <v>51</v>
      </c>
      <c r="R369" t="str">
        <f t="shared" ca="1" si="91"/>
        <v>45-54</v>
      </c>
      <c r="S369" t="s">
        <v>126</v>
      </c>
      <c r="T369">
        <v>1</v>
      </c>
      <c r="V369">
        <v>1</v>
      </c>
      <c r="X369">
        <v>1</v>
      </c>
      <c r="Z369">
        <v>1</v>
      </c>
      <c r="BR369">
        <f t="shared" si="85"/>
        <v>4</v>
      </c>
      <c r="BS369" t="str">
        <f t="shared" si="92"/>
        <v>Préstamo</v>
      </c>
      <c r="BT369" t="s">
        <v>104</v>
      </c>
      <c r="BU369" t="s">
        <v>109</v>
      </c>
      <c r="BV369" t="s">
        <v>106</v>
      </c>
      <c r="BW369" s="8" t="s">
        <v>101</v>
      </c>
      <c r="BX369" s="9">
        <f t="shared" ca="1" si="93"/>
        <v>425763</v>
      </c>
      <c r="BY369" s="10" t="str">
        <f t="shared" ca="1" si="94"/>
        <v>250k-750k</v>
      </c>
      <c r="BZ369" s="7">
        <f t="shared" ca="1" si="95"/>
        <v>429117</v>
      </c>
      <c r="CA369" s="7"/>
      <c r="CB369" s="7">
        <f t="shared" ca="1" si="96"/>
        <v>429117</v>
      </c>
      <c r="CC369" s="7" t="s">
        <v>110</v>
      </c>
      <c r="CD369" s="7" t="s">
        <v>111</v>
      </c>
      <c r="CE369" s="7">
        <f t="shared" ca="1" si="97"/>
        <v>8</v>
      </c>
      <c r="CF369" s="7">
        <f t="shared" ca="1" si="98"/>
        <v>53220.375</v>
      </c>
      <c r="CG369" s="11">
        <f t="shared" ca="1" si="99"/>
        <v>0.99218394983186409</v>
      </c>
      <c r="CH369" s="7" t="str">
        <f t="shared" ca="1" si="100"/>
        <v>1x</v>
      </c>
      <c r="CI369" s="7" t="s">
        <v>112</v>
      </c>
    </row>
    <row r="370" spans="1:87" x14ac:dyDescent="0.75">
      <c r="A370" s="1">
        <v>11477</v>
      </c>
      <c r="B370" s="1" t="s">
        <v>120</v>
      </c>
      <c r="C370" s="13">
        <v>0.3</v>
      </c>
      <c r="D370" s="1" t="s">
        <v>100</v>
      </c>
      <c r="E370" s="1" t="s">
        <v>100</v>
      </c>
      <c r="F370" s="13">
        <v>0.15</v>
      </c>
      <c r="G370" s="13" t="str">
        <f t="shared" si="86"/>
        <v>No</v>
      </c>
      <c r="H370" s="1" t="s">
        <v>116</v>
      </c>
      <c r="I370" s="2" t="s">
        <v>117</v>
      </c>
      <c r="J370" s="3">
        <v>40544</v>
      </c>
      <c r="K370" s="1">
        <f t="shared" ca="1" si="87"/>
        <v>15</v>
      </c>
      <c r="L370" s="1" t="str">
        <f t="shared" ca="1" si="88"/>
        <v>10-20 años</v>
      </c>
      <c r="M370" s="3">
        <v>40544</v>
      </c>
      <c r="N370" s="1">
        <f t="shared" ca="1" si="101"/>
        <v>15</v>
      </c>
      <c r="O370" s="1" t="str">
        <f t="shared" ca="1" si="89"/>
        <v>10-20 años</v>
      </c>
      <c r="P370" s="3">
        <v>25569</v>
      </c>
      <c r="Q370" s="1">
        <f t="shared" ca="1" si="90"/>
        <v>56</v>
      </c>
      <c r="R370" s="1" t="str">
        <f t="shared" ca="1" si="91"/>
        <v>55-64</v>
      </c>
      <c r="S370" s="1" t="s">
        <v>103</v>
      </c>
      <c r="T370" s="1">
        <v>1</v>
      </c>
      <c r="U370" s="1">
        <v>1</v>
      </c>
      <c r="V370" s="1">
        <v>1</v>
      </c>
      <c r="W370" s="1">
        <v>1</v>
      </c>
      <c r="X370" s="1">
        <v>1</v>
      </c>
      <c r="Y370" s="1"/>
      <c r="Z370" s="1"/>
      <c r="AA370" s="1"/>
      <c r="AB370" s="1"/>
      <c r="AC370" s="1"/>
      <c r="AD370" s="1"/>
      <c r="AE370" s="1"/>
      <c r="AF370" s="1"/>
      <c r="AG370" s="1"/>
      <c r="AH370" s="1"/>
      <c r="AI370" s="1"/>
      <c r="AJ370" s="1"/>
      <c r="AK370" s="1"/>
      <c r="AL370" s="1"/>
      <c r="AM370" s="1"/>
      <c r="AN370" s="1"/>
      <c r="AO370" s="1"/>
      <c r="AP370" s="1"/>
      <c r="AQ370" s="1"/>
      <c r="AR370" s="1"/>
      <c r="AS370" s="1"/>
      <c r="AT370" s="1"/>
      <c r="AU370" s="1"/>
      <c r="AV370" s="1"/>
      <c r="AW370" s="1"/>
      <c r="AX370" s="1"/>
      <c r="AY370" s="1"/>
      <c r="AZ370" s="1"/>
      <c r="BA370" s="1"/>
      <c r="BB370" s="1"/>
      <c r="BC370" s="1"/>
      <c r="BD370" s="1"/>
      <c r="BE370" s="1"/>
      <c r="BF370" s="1"/>
      <c r="BG370" s="1"/>
      <c r="BH370" s="1"/>
      <c r="BI370" s="1"/>
      <c r="BJ370" s="1"/>
      <c r="BK370" s="1"/>
      <c r="BL370" s="1"/>
      <c r="BM370" s="1"/>
      <c r="BN370" s="1"/>
      <c r="BO370" s="1"/>
      <c r="BP370" s="1"/>
      <c r="BQ370" s="1"/>
      <c r="BR370" s="1">
        <f t="shared" si="85"/>
        <v>5</v>
      </c>
      <c r="BS370" s="1" t="str">
        <f t="shared" si="92"/>
        <v>Préstamo</v>
      </c>
      <c r="BT370" s="1" t="s">
        <v>104</v>
      </c>
      <c r="BU370" s="1" t="s">
        <v>105</v>
      </c>
      <c r="BV370" s="1" t="s">
        <v>106</v>
      </c>
      <c r="BW370" s="3" t="s">
        <v>101</v>
      </c>
      <c r="BX370" s="4">
        <f t="shared" ca="1" si="93"/>
        <v>112050</v>
      </c>
      <c r="BY370" s="5" t="str">
        <f t="shared" ca="1" si="94"/>
        <v>100k-250k</v>
      </c>
      <c r="BZ370" s="2">
        <f t="shared" ca="1" si="95"/>
        <v>1223812</v>
      </c>
      <c r="CA370" s="2"/>
      <c r="CB370" s="2">
        <f t="shared" ca="1" si="96"/>
        <v>1223812</v>
      </c>
      <c r="CC370" s="2" t="s">
        <v>119</v>
      </c>
      <c r="CD370" s="2" t="s">
        <v>125</v>
      </c>
      <c r="CE370" s="2">
        <f t="shared" ca="1" si="97"/>
        <v>4</v>
      </c>
      <c r="CF370" s="2">
        <f t="shared" ca="1" si="98"/>
        <v>28012.5</v>
      </c>
      <c r="CG370" s="6">
        <f t="shared" ca="1" si="99"/>
        <v>9.1558180504848791E-2</v>
      </c>
      <c r="CH370" s="2" t="str">
        <f t="shared" ca="1" si="100"/>
        <v>1x</v>
      </c>
      <c r="CI370" s="2" t="s">
        <v>112</v>
      </c>
    </row>
    <row r="371" spans="1:87" x14ac:dyDescent="0.75">
      <c r="A371">
        <v>11478</v>
      </c>
      <c r="B371" t="s">
        <v>99</v>
      </c>
      <c r="C371" s="12">
        <v>0.4</v>
      </c>
      <c r="D371" t="s">
        <v>101</v>
      </c>
      <c r="E371" t="s">
        <v>100</v>
      </c>
      <c r="F371" s="12">
        <v>0.3</v>
      </c>
      <c r="G371" s="12" t="str">
        <f t="shared" si="86"/>
        <v>No</v>
      </c>
      <c r="H371" t="s">
        <v>102</v>
      </c>
      <c r="I371" s="7" t="s">
        <v>117</v>
      </c>
      <c r="J371" s="8">
        <v>40179</v>
      </c>
      <c r="K371">
        <f t="shared" ca="1" si="87"/>
        <v>16</v>
      </c>
      <c r="L371" t="str">
        <f t="shared" ca="1" si="88"/>
        <v>10-20 años</v>
      </c>
      <c r="M371" s="8">
        <v>40179</v>
      </c>
      <c r="N371">
        <f t="shared" ca="1" si="101"/>
        <v>16</v>
      </c>
      <c r="O371" t="str">
        <f t="shared" ca="1" si="89"/>
        <v>10-20 años</v>
      </c>
      <c r="P371" s="8">
        <v>23743</v>
      </c>
      <c r="Q371">
        <f t="shared" ca="1" si="90"/>
        <v>61</v>
      </c>
      <c r="R371" t="str">
        <f t="shared" ca="1" si="91"/>
        <v>55-64</v>
      </c>
      <c r="S371" t="s">
        <v>114</v>
      </c>
      <c r="V371">
        <v>1</v>
      </c>
      <c r="X371">
        <v>1</v>
      </c>
      <c r="Z371">
        <v>1</v>
      </c>
      <c r="BR371">
        <f t="shared" si="85"/>
        <v>3</v>
      </c>
      <c r="BS371" t="str">
        <f t="shared" si="92"/>
        <v>Sin préstamo</v>
      </c>
      <c r="BT371" t="s">
        <v>104</v>
      </c>
      <c r="BU371" t="s">
        <v>122</v>
      </c>
      <c r="BV371" t="s">
        <v>134</v>
      </c>
      <c r="BW371" s="8" t="s">
        <v>101</v>
      </c>
      <c r="BX371" s="9" t="str">
        <f t="shared" ca="1" si="93"/>
        <v/>
      </c>
      <c r="BY371" s="10" t="str">
        <f t="shared" ca="1" si="94"/>
        <v/>
      </c>
      <c r="BZ371" s="7">
        <f t="shared" ca="1" si="95"/>
        <v>1558752</v>
      </c>
      <c r="CA371" s="7"/>
      <c r="CB371" s="7">
        <f t="shared" ca="1" si="96"/>
        <v>1558752</v>
      </c>
      <c r="CC371" s="7"/>
      <c r="CD371" s="7"/>
      <c r="CE371" s="7" t="str">
        <f t="shared" ca="1" si="97"/>
        <v/>
      </c>
      <c r="CF371" s="7" t="str">
        <f t="shared" ca="1" si="98"/>
        <v/>
      </c>
      <c r="CG371" s="11" t="str">
        <f t="shared" ca="1" si="99"/>
        <v/>
      </c>
      <c r="CH371" s="7" t="str">
        <f t="shared" ca="1" si="100"/>
        <v/>
      </c>
      <c r="CI371" s="7" t="s">
        <v>102</v>
      </c>
    </row>
    <row r="372" spans="1:87" x14ac:dyDescent="0.75">
      <c r="A372" s="1">
        <v>11479</v>
      </c>
      <c r="B372" s="1" t="s">
        <v>142</v>
      </c>
      <c r="C372" s="13">
        <v>0.5</v>
      </c>
      <c r="D372" s="1" t="s">
        <v>100</v>
      </c>
      <c r="E372" s="1" t="s">
        <v>101</v>
      </c>
      <c r="F372" s="13"/>
      <c r="G372" s="13" t="str">
        <f t="shared" si="86"/>
        <v>Si</v>
      </c>
      <c r="H372" s="1" t="s">
        <v>102</v>
      </c>
      <c r="I372" s="2" t="s">
        <v>117</v>
      </c>
      <c r="J372" s="3">
        <v>39814</v>
      </c>
      <c r="K372" s="1">
        <f t="shared" ca="1" si="87"/>
        <v>17</v>
      </c>
      <c r="L372" s="1" t="str">
        <f t="shared" ca="1" si="88"/>
        <v>10-20 años</v>
      </c>
      <c r="M372" s="3">
        <v>39814</v>
      </c>
      <c r="N372" s="1">
        <f t="shared" ca="1" si="101"/>
        <v>17</v>
      </c>
      <c r="O372" s="1" t="str">
        <f t="shared" ca="1" si="89"/>
        <v>10-20 años</v>
      </c>
      <c r="P372" s="3">
        <v>36526</v>
      </c>
      <c r="Q372" s="1">
        <f t="shared" ca="1" si="90"/>
        <v>26</v>
      </c>
      <c r="R372" s="1" t="str">
        <f t="shared" ca="1" si="91"/>
        <v>25-34</v>
      </c>
      <c r="S372" s="1" t="s">
        <v>137</v>
      </c>
      <c r="T372" s="1">
        <v>1</v>
      </c>
      <c r="U372" s="1">
        <v>1</v>
      </c>
      <c r="V372" s="1"/>
      <c r="W372" s="1">
        <v>1</v>
      </c>
      <c r="X372" s="1"/>
      <c r="Y372" s="1">
        <v>1</v>
      </c>
      <c r="Z372" s="1"/>
      <c r="AA372" s="1"/>
      <c r="AB372" s="1"/>
      <c r="AC372" s="1"/>
      <c r="AD372" s="1"/>
      <c r="AE372" s="1"/>
      <c r="AF372" s="1"/>
      <c r="AG372" s="1"/>
      <c r="AH372" s="1"/>
      <c r="AI372" s="1"/>
      <c r="AJ372" s="1"/>
      <c r="AK372" s="1"/>
      <c r="AL372" s="1"/>
      <c r="AM372" s="1"/>
      <c r="AN372" s="1"/>
      <c r="AO372" s="1"/>
      <c r="AP372" s="1"/>
      <c r="AQ372" s="1"/>
      <c r="AR372" s="1"/>
      <c r="AS372" s="1"/>
      <c r="AT372" s="1"/>
      <c r="AU372" s="1"/>
      <c r="AV372" s="1"/>
      <c r="AW372" s="1"/>
      <c r="AX372" s="1"/>
      <c r="AY372" s="1"/>
      <c r="AZ372" s="1"/>
      <c r="BA372" s="1"/>
      <c r="BB372" s="1"/>
      <c r="BC372" s="1"/>
      <c r="BD372" s="1"/>
      <c r="BE372" s="1"/>
      <c r="BF372" s="1"/>
      <c r="BG372" s="1"/>
      <c r="BH372" s="1"/>
      <c r="BI372" s="1"/>
      <c r="BJ372" s="1"/>
      <c r="BK372" s="1"/>
      <c r="BL372" s="1"/>
      <c r="BM372" s="1"/>
      <c r="BN372" s="1"/>
      <c r="BO372" s="1"/>
      <c r="BP372" s="1"/>
      <c r="BQ372" s="1"/>
      <c r="BR372" s="1">
        <f t="shared" si="85"/>
        <v>4</v>
      </c>
      <c r="BS372" s="1" t="str">
        <f t="shared" si="92"/>
        <v>Préstamo</v>
      </c>
      <c r="BT372" s="1" t="s">
        <v>104</v>
      </c>
      <c r="BU372" s="1" t="s">
        <v>122</v>
      </c>
      <c r="BV372" s="1" t="s">
        <v>123</v>
      </c>
      <c r="BW372" s="3" t="s">
        <v>101</v>
      </c>
      <c r="BX372" s="4">
        <f t="shared" ca="1" si="93"/>
        <v>2106656</v>
      </c>
      <c r="BY372" s="5" t="str">
        <f t="shared" ca="1" si="94"/>
        <v>750k-5 mil</v>
      </c>
      <c r="BZ372" s="2">
        <f t="shared" ca="1" si="95"/>
        <v>449774</v>
      </c>
      <c r="CA372" s="2"/>
      <c r="CB372" s="2">
        <f t="shared" ca="1" si="96"/>
        <v>449774</v>
      </c>
      <c r="CC372" s="2" t="s">
        <v>110</v>
      </c>
      <c r="CD372" s="2" t="s">
        <v>125</v>
      </c>
      <c r="CE372" s="2">
        <f t="shared" ca="1" si="97"/>
        <v>3</v>
      </c>
      <c r="CF372" s="2">
        <f t="shared" ca="1" si="98"/>
        <v>702218.66666666663</v>
      </c>
      <c r="CG372" s="6">
        <f t="shared" ca="1" si="99"/>
        <v>4.683810091290292</v>
      </c>
      <c r="CH372" s="2" t="str">
        <f t="shared" ca="1" si="100"/>
        <v>1-5x</v>
      </c>
      <c r="CI372" s="2" t="s">
        <v>112</v>
      </c>
    </row>
    <row r="373" spans="1:87" x14ac:dyDescent="0.75">
      <c r="A373">
        <v>11480</v>
      </c>
      <c r="B373" t="s">
        <v>99</v>
      </c>
      <c r="C373" s="12">
        <v>0.6</v>
      </c>
      <c r="D373" t="s">
        <v>101</v>
      </c>
      <c r="E373" t="s">
        <v>101</v>
      </c>
      <c r="G373" s="12" t="str">
        <f t="shared" si="86"/>
        <v>Si</v>
      </c>
      <c r="H373" t="s">
        <v>102</v>
      </c>
      <c r="I373" s="7" t="s">
        <v>117</v>
      </c>
      <c r="J373" s="8">
        <v>39448</v>
      </c>
      <c r="K373">
        <f t="shared" ca="1" si="87"/>
        <v>18</v>
      </c>
      <c r="L373" t="str">
        <f t="shared" ca="1" si="88"/>
        <v>10-20 años</v>
      </c>
      <c r="M373" s="8">
        <v>39448</v>
      </c>
      <c r="N373">
        <f t="shared" ca="1" si="101"/>
        <v>18</v>
      </c>
      <c r="O373" t="str">
        <f t="shared" ca="1" si="89"/>
        <v>10-20 años</v>
      </c>
      <c r="P373" s="8">
        <v>34700</v>
      </c>
      <c r="Q373">
        <f t="shared" ca="1" si="90"/>
        <v>31</v>
      </c>
      <c r="R373" t="str">
        <f t="shared" ca="1" si="91"/>
        <v>25-34</v>
      </c>
      <c r="S373" t="s">
        <v>121</v>
      </c>
      <c r="V373">
        <v>1</v>
      </c>
      <c r="X373">
        <v>1</v>
      </c>
      <c r="Z373">
        <v>1</v>
      </c>
      <c r="BR373">
        <f t="shared" si="85"/>
        <v>3</v>
      </c>
      <c r="BS373" t="str">
        <f t="shared" si="92"/>
        <v>Sin préstamo</v>
      </c>
      <c r="BT373" t="s">
        <v>104</v>
      </c>
      <c r="BU373" t="s">
        <v>122</v>
      </c>
      <c r="BV373" t="s">
        <v>123</v>
      </c>
      <c r="BW373" s="8" t="s">
        <v>101</v>
      </c>
      <c r="BX373" s="9" t="str">
        <f t="shared" ca="1" si="93"/>
        <v/>
      </c>
      <c r="BY373" s="10" t="str">
        <f t="shared" ca="1" si="94"/>
        <v/>
      </c>
      <c r="BZ373" s="7">
        <f t="shared" ca="1" si="95"/>
        <v>1595475</v>
      </c>
      <c r="CA373" s="7"/>
      <c r="CB373" s="7">
        <f t="shared" ca="1" si="96"/>
        <v>1595475</v>
      </c>
      <c r="CC373" s="7"/>
      <c r="CD373" s="7"/>
      <c r="CE373" s="7" t="str">
        <f t="shared" ca="1" si="97"/>
        <v/>
      </c>
      <c r="CF373" s="7" t="str">
        <f t="shared" ca="1" si="98"/>
        <v/>
      </c>
      <c r="CG373" s="11" t="str">
        <f t="shared" ca="1" si="99"/>
        <v/>
      </c>
      <c r="CH373" s="7" t="str">
        <f t="shared" ca="1" si="100"/>
        <v/>
      </c>
      <c r="CI373" s="7" t="s">
        <v>102</v>
      </c>
    </row>
    <row r="374" spans="1:87" x14ac:dyDescent="0.75">
      <c r="A374" s="1">
        <v>11481</v>
      </c>
      <c r="B374" s="1" t="s">
        <v>127</v>
      </c>
      <c r="C374" s="13">
        <v>0.7</v>
      </c>
      <c r="D374" s="1" t="s">
        <v>100</v>
      </c>
      <c r="E374" s="1" t="s">
        <v>100</v>
      </c>
      <c r="F374" s="13">
        <v>0.4</v>
      </c>
      <c r="G374" s="13" t="str">
        <f t="shared" si="86"/>
        <v>Si</v>
      </c>
      <c r="H374" s="1" t="s">
        <v>116</v>
      </c>
      <c r="I374" s="2" t="s">
        <v>124</v>
      </c>
      <c r="J374" s="3">
        <v>39083</v>
      </c>
      <c r="K374" s="1">
        <f t="shared" ca="1" si="87"/>
        <v>19</v>
      </c>
      <c r="L374" s="1" t="str">
        <f t="shared" ca="1" si="88"/>
        <v>10-20 años</v>
      </c>
      <c r="M374" s="3">
        <v>39083</v>
      </c>
      <c r="N374" s="1">
        <f t="shared" ca="1" si="101"/>
        <v>19</v>
      </c>
      <c r="O374" s="1" t="str">
        <f t="shared" ca="1" si="89"/>
        <v>10-20 años</v>
      </c>
      <c r="P374" s="3">
        <v>32874</v>
      </c>
      <c r="Q374" s="1">
        <f t="shared" ca="1" si="90"/>
        <v>36</v>
      </c>
      <c r="R374" s="1" t="str">
        <f t="shared" ca="1" si="91"/>
        <v>35-44</v>
      </c>
      <c r="S374" s="1" t="s">
        <v>137</v>
      </c>
      <c r="T374" s="1">
        <v>1</v>
      </c>
      <c r="U374" s="1">
        <v>1</v>
      </c>
      <c r="V374" s="1">
        <v>1</v>
      </c>
      <c r="W374" s="1">
        <v>1</v>
      </c>
      <c r="X374" s="1">
        <v>1</v>
      </c>
      <c r="Y374" s="1">
        <v>1</v>
      </c>
      <c r="Z374" s="1">
        <v>1</v>
      </c>
      <c r="AA374" s="1"/>
      <c r="AB374" s="1"/>
      <c r="AC374" s="1"/>
      <c r="AD374" s="1"/>
      <c r="AE374" s="1"/>
      <c r="AF374" s="1"/>
      <c r="AG374" s="1"/>
      <c r="AH374" s="1"/>
      <c r="AI374" s="1"/>
      <c r="AJ374" s="1"/>
      <c r="AK374" s="1"/>
      <c r="AL374" s="1"/>
      <c r="AM374" s="1"/>
      <c r="AN374" s="1"/>
      <c r="AO374" s="1"/>
      <c r="AP374" s="1"/>
      <c r="AQ374" s="1"/>
      <c r="AR374" s="1"/>
      <c r="AS374" s="1"/>
      <c r="AT374" s="1"/>
      <c r="AU374" s="1"/>
      <c r="AV374" s="1"/>
      <c r="AW374" s="1"/>
      <c r="AX374" s="1"/>
      <c r="AY374" s="1"/>
      <c r="AZ374" s="1"/>
      <c r="BA374" s="1"/>
      <c r="BB374" s="1"/>
      <c r="BC374" s="1"/>
      <c r="BD374" s="1"/>
      <c r="BE374" s="1"/>
      <c r="BF374" s="1"/>
      <c r="BG374" s="1"/>
      <c r="BH374" s="1"/>
      <c r="BI374" s="1"/>
      <c r="BJ374" s="1"/>
      <c r="BK374" s="1"/>
      <c r="BL374" s="1"/>
      <c r="BM374" s="1"/>
      <c r="BN374" s="1"/>
      <c r="BO374" s="1"/>
      <c r="BP374" s="1"/>
      <c r="BQ374" s="1"/>
      <c r="BR374" s="1">
        <f t="shared" si="85"/>
        <v>7</v>
      </c>
      <c r="BS374" s="1" t="str">
        <f t="shared" si="92"/>
        <v>Préstamo</v>
      </c>
      <c r="BT374" s="1" t="s">
        <v>104</v>
      </c>
      <c r="BU374" s="1" t="s">
        <v>109</v>
      </c>
      <c r="BV374" s="1" t="s">
        <v>106</v>
      </c>
      <c r="BW374" s="3" t="s">
        <v>101</v>
      </c>
      <c r="BX374" s="4">
        <f t="shared" ca="1" si="93"/>
        <v>4583917</v>
      </c>
      <c r="BY374" s="5" t="str">
        <f t="shared" ca="1" si="94"/>
        <v>750k-5 mil</v>
      </c>
      <c r="BZ374" s="2">
        <f t="shared" ca="1" si="95"/>
        <v>584183</v>
      </c>
      <c r="CA374" s="2"/>
      <c r="CB374" s="2">
        <f t="shared" ca="1" si="96"/>
        <v>584183</v>
      </c>
      <c r="CC374" s="2" t="s">
        <v>119</v>
      </c>
      <c r="CD374" s="2" t="s">
        <v>125</v>
      </c>
      <c r="CE374" s="2">
        <f t="shared" ca="1" si="97"/>
        <v>9</v>
      </c>
      <c r="CF374" s="2">
        <f t="shared" ca="1" si="98"/>
        <v>509324.11111111112</v>
      </c>
      <c r="CG374" s="6">
        <f t="shared" ca="1" si="99"/>
        <v>7.8467141289630131</v>
      </c>
      <c r="CH374" s="2" t="str">
        <f t="shared" ca="1" si="100"/>
        <v>5-10x</v>
      </c>
      <c r="CI374" s="2" t="s">
        <v>112</v>
      </c>
    </row>
    <row r="375" spans="1:87" x14ac:dyDescent="0.75">
      <c r="A375">
        <v>11482</v>
      </c>
      <c r="B375" t="s">
        <v>163</v>
      </c>
      <c r="C375" s="12">
        <v>0.8</v>
      </c>
      <c r="D375" t="s">
        <v>101</v>
      </c>
      <c r="E375" t="s">
        <v>100</v>
      </c>
      <c r="F375" s="12">
        <v>0.75</v>
      </c>
      <c r="G375" s="12" t="str">
        <f t="shared" si="86"/>
        <v>Si</v>
      </c>
      <c r="H375" t="s">
        <v>102</v>
      </c>
      <c r="I375" s="7" t="s">
        <v>117</v>
      </c>
      <c r="J375" s="8">
        <v>38718</v>
      </c>
      <c r="K375">
        <f t="shared" ca="1" si="87"/>
        <v>20</v>
      </c>
      <c r="L375" t="str">
        <f t="shared" ca="1" si="88"/>
        <v>&gt;20 años</v>
      </c>
      <c r="M375" s="8">
        <v>38718</v>
      </c>
      <c r="N375">
        <f t="shared" ca="1" si="101"/>
        <v>20</v>
      </c>
      <c r="O375" t="str">
        <f t="shared" ca="1" si="89"/>
        <v>&gt;20 años</v>
      </c>
      <c r="P375" s="8">
        <v>31048</v>
      </c>
      <c r="Q375">
        <f t="shared" ca="1" si="90"/>
        <v>41</v>
      </c>
      <c r="R375" t="str">
        <f t="shared" ca="1" si="91"/>
        <v>35-44</v>
      </c>
      <c r="S375" t="s">
        <v>147</v>
      </c>
      <c r="V375">
        <v>1</v>
      </c>
      <c r="X375">
        <v>1</v>
      </c>
      <c r="Z375">
        <v>1</v>
      </c>
      <c r="BR375">
        <f t="shared" si="85"/>
        <v>3</v>
      </c>
      <c r="BS375" t="str">
        <f t="shared" si="92"/>
        <v>Sin préstamo</v>
      </c>
      <c r="BT375" t="s">
        <v>104</v>
      </c>
      <c r="BU375" t="s">
        <v>122</v>
      </c>
      <c r="BV375" t="s">
        <v>123</v>
      </c>
      <c r="BW375" s="8" t="s">
        <v>101</v>
      </c>
      <c r="BX375" s="9" t="str">
        <f t="shared" ca="1" si="93"/>
        <v/>
      </c>
      <c r="BY375" s="10" t="str">
        <f t="shared" ca="1" si="94"/>
        <v/>
      </c>
      <c r="BZ375" s="7">
        <f t="shared" ca="1" si="95"/>
        <v>468277</v>
      </c>
      <c r="CA375" s="7"/>
      <c r="CB375" s="7">
        <f t="shared" ca="1" si="96"/>
        <v>468277</v>
      </c>
      <c r="CC375" s="7"/>
      <c r="CD375" s="7"/>
      <c r="CE375" s="7" t="str">
        <f t="shared" ca="1" si="97"/>
        <v/>
      </c>
      <c r="CF375" s="7" t="str">
        <f t="shared" ca="1" si="98"/>
        <v/>
      </c>
      <c r="CG375" s="11" t="str">
        <f t="shared" ca="1" si="99"/>
        <v/>
      </c>
      <c r="CH375" s="7" t="str">
        <f t="shared" ca="1" si="100"/>
        <v/>
      </c>
      <c r="CI375" s="7" t="s">
        <v>102</v>
      </c>
    </row>
    <row r="376" spans="1:87" x14ac:dyDescent="0.75">
      <c r="A376" s="1">
        <v>11483</v>
      </c>
      <c r="B376" s="1" t="s">
        <v>136</v>
      </c>
      <c r="C376" s="13">
        <v>0.75</v>
      </c>
      <c r="D376" s="1" t="s">
        <v>100</v>
      </c>
      <c r="E376" s="1" t="s">
        <v>101</v>
      </c>
      <c r="F376" s="13"/>
      <c r="G376" s="13" t="str">
        <f t="shared" si="86"/>
        <v>Si</v>
      </c>
      <c r="H376" s="1" t="s">
        <v>102</v>
      </c>
      <c r="I376" s="2" t="s">
        <v>117</v>
      </c>
      <c r="J376" s="3">
        <v>38353</v>
      </c>
      <c r="K376" s="1">
        <f t="shared" ca="1" si="87"/>
        <v>21</v>
      </c>
      <c r="L376" s="1" t="str">
        <f t="shared" ca="1" si="88"/>
        <v>&gt;20 años</v>
      </c>
      <c r="M376" s="3">
        <v>38353</v>
      </c>
      <c r="N376" s="1">
        <f t="shared" ca="1" si="101"/>
        <v>21</v>
      </c>
      <c r="O376" s="1" t="str">
        <f t="shared" ca="1" si="89"/>
        <v>&gt;20 años</v>
      </c>
      <c r="P376" s="3">
        <v>29221</v>
      </c>
      <c r="Q376" s="1">
        <f t="shared" ca="1" si="90"/>
        <v>46</v>
      </c>
      <c r="R376" s="1" t="str">
        <f t="shared" ca="1" si="91"/>
        <v>45-54</v>
      </c>
      <c r="S376" s="1" t="s">
        <v>145</v>
      </c>
      <c r="T376" s="1">
        <v>1</v>
      </c>
      <c r="U376" s="1">
        <v>1</v>
      </c>
      <c r="V376" s="1">
        <v>1</v>
      </c>
      <c r="W376" s="1">
        <v>1</v>
      </c>
      <c r="X376" s="1">
        <v>1</v>
      </c>
      <c r="Y376" s="1"/>
      <c r="Z376" s="1"/>
      <c r="AA376" s="1"/>
      <c r="AB376" s="1"/>
      <c r="AC376" s="1"/>
      <c r="AD376" s="1"/>
      <c r="AE376" s="1"/>
      <c r="AF376" s="1"/>
      <c r="AG376" s="1"/>
      <c r="AH376" s="1"/>
      <c r="AI376" s="1"/>
      <c r="AJ376" s="1"/>
      <c r="AK376" s="1"/>
      <c r="AL376" s="1"/>
      <c r="AM376" s="1"/>
      <c r="AN376" s="1"/>
      <c r="AO376" s="1"/>
      <c r="AP376" s="1"/>
      <c r="AQ376" s="1"/>
      <c r="AR376" s="1"/>
      <c r="AS376" s="1"/>
      <c r="AT376" s="1"/>
      <c r="AU376" s="1"/>
      <c r="AV376" s="1"/>
      <c r="AW376" s="1"/>
      <c r="AX376" s="1"/>
      <c r="AY376" s="1"/>
      <c r="AZ376" s="1"/>
      <c r="BA376" s="1"/>
      <c r="BB376" s="1"/>
      <c r="BC376" s="1"/>
      <c r="BD376" s="1"/>
      <c r="BE376" s="1"/>
      <c r="BF376" s="1"/>
      <c r="BG376" s="1"/>
      <c r="BH376" s="1"/>
      <c r="BI376" s="1"/>
      <c r="BJ376" s="1"/>
      <c r="BK376" s="1"/>
      <c r="BL376" s="1"/>
      <c r="BM376" s="1"/>
      <c r="BN376" s="1"/>
      <c r="BO376" s="1"/>
      <c r="BP376" s="1"/>
      <c r="BQ376" s="1"/>
      <c r="BR376" s="1">
        <f t="shared" si="85"/>
        <v>5</v>
      </c>
      <c r="BS376" s="1" t="str">
        <f t="shared" si="92"/>
        <v>Préstamo</v>
      </c>
      <c r="BT376" s="1" t="s">
        <v>104</v>
      </c>
      <c r="BU376" s="1" t="s">
        <v>122</v>
      </c>
      <c r="BV376" s="1" t="s">
        <v>123</v>
      </c>
      <c r="BW376" s="3" t="s">
        <v>101</v>
      </c>
      <c r="BX376" s="4">
        <f t="shared" ca="1" si="93"/>
        <v>3735904</v>
      </c>
      <c r="BY376" s="5" t="str">
        <f t="shared" ca="1" si="94"/>
        <v>750k-5 mil</v>
      </c>
      <c r="BZ376" s="2">
        <f t="shared" ca="1" si="95"/>
        <v>1444805</v>
      </c>
      <c r="CA376" s="2"/>
      <c r="CB376" s="2">
        <f t="shared" ca="1" si="96"/>
        <v>1444805</v>
      </c>
      <c r="CC376" s="2" t="s">
        <v>110</v>
      </c>
      <c r="CD376" s="2" t="s">
        <v>125</v>
      </c>
      <c r="CE376" s="2">
        <f t="shared" ca="1" si="97"/>
        <v>2</v>
      </c>
      <c r="CF376" s="2">
        <f t="shared" ca="1" si="98"/>
        <v>1867952</v>
      </c>
      <c r="CG376" s="6">
        <f t="shared" ca="1" si="99"/>
        <v>2.5857496340336583</v>
      </c>
      <c r="CH376" s="2" t="str">
        <f t="shared" ca="1" si="100"/>
        <v>1-5x</v>
      </c>
      <c r="CI376" s="2" t="s">
        <v>112</v>
      </c>
    </row>
    <row r="377" spans="1:87" x14ac:dyDescent="0.75">
      <c r="A377">
        <v>11484</v>
      </c>
      <c r="B377" t="s">
        <v>142</v>
      </c>
      <c r="C377" s="12">
        <v>1</v>
      </c>
      <c r="D377" t="s">
        <v>101</v>
      </c>
      <c r="E377" t="s">
        <v>101</v>
      </c>
      <c r="G377" s="12" t="str">
        <f t="shared" si="86"/>
        <v>Si</v>
      </c>
      <c r="H377" t="s">
        <v>116</v>
      </c>
      <c r="I377" s="7" t="s">
        <v>124</v>
      </c>
      <c r="J377" s="8">
        <v>37987</v>
      </c>
      <c r="K377">
        <f t="shared" ca="1" si="87"/>
        <v>22</v>
      </c>
      <c r="L377" t="str">
        <f t="shared" ca="1" si="88"/>
        <v>&gt;20 años</v>
      </c>
      <c r="M377" s="8">
        <v>37987</v>
      </c>
      <c r="N377">
        <f t="shared" ca="1" si="101"/>
        <v>22</v>
      </c>
      <c r="O377" t="str">
        <f t="shared" ca="1" si="89"/>
        <v>&gt;20 años</v>
      </c>
      <c r="P377" s="8">
        <v>27395</v>
      </c>
      <c r="Q377">
        <f t="shared" ca="1" si="90"/>
        <v>51</v>
      </c>
      <c r="R377" t="str">
        <f t="shared" ca="1" si="91"/>
        <v>45-54</v>
      </c>
      <c r="S377" t="s">
        <v>126</v>
      </c>
      <c r="V377">
        <v>1</v>
      </c>
      <c r="X377">
        <v>1</v>
      </c>
      <c r="Z377">
        <v>1</v>
      </c>
      <c r="BR377">
        <f t="shared" si="85"/>
        <v>3</v>
      </c>
      <c r="BS377" t="str">
        <f t="shared" si="92"/>
        <v>Sin préstamo</v>
      </c>
      <c r="BT377" t="s">
        <v>104</v>
      </c>
      <c r="BU377" t="s">
        <v>109</v>
      </c>
      <c r="BV377" t="s">
        <v>106</v>
      </c>
      <c r="BW377" s="8" t="s">
        <v>101</v>
      </c>
      <c r="BX377" s="9" t="str">
        <f t="shared" ca="1" si="93"/>
        <v/>
      </c>
      <c r="BY377" s="10" t="str">
        <f t="shared" ca="1" si="94"/>
        <v/>
      </c>
      <c r="BZ377" s="7">
        <f t="shared" ca="1" si="95"/>
        <v>1183036</v>
      </c>
      <c r="CA377" s="7"/>
      <c r="CB377" s="7">
        <f t="shared" ca="1" si="96"/>
        <v>1183036</v>
      </c>
      <c r="CC377" s="7"/>
      <c r="CD377" s="7"/>
      <c r="CE377" s="7" t="str">
        <f t="shared" ca="1" si="97"/>
        <v/>
      </c>
      <c r="CF377" s="7" t="str">
        <f t="shared" ca="1" si="98"/>
        <v/>
      </c>
      <c r="CG377" s="11" t="str">
        <f t="shared" ca="1" si="99"/>
        <v/>
      </c>
      <c r="CH377" s="7" t="str">
        <f t="shared" ca="1" si="100"/>
        <v/>
      </c>
      <c r="CI377" s="7" t="s">
        <v>102</v>
      </c>
    </row>
    <row r="378" spans="1:87" x14ac:dyDescent="0.75">
      <c r="A378" s="1">
        <v>11485</v>
      </c>
      <c r="B378" s="1" t="s">
        <v>99</v>
      </c>
      <c r="C378" s="13">
        <v>0</v>
      </c>
      <c r="D378" s="1" t="s">
        <v>100</v>
      </c>
      <c r="E378" s="1" t="s">
        <v>100</v>
      </c>
      <c r="F378" s="13">
        <v>0.15</v>
      </c>
      <c r="G378" s="13" t="str">
        <f t="shared" si="86"/>
        <v>No</v>
      </c>
      <c r="H378" s="1" t="s">
        <v>102</v>
      </c>
      <c r="I378" s="2" t="s">
        <v>117</v>
      </c>
      <c r="J378" s="3">
        <v>37622</v>
      </c>
      <c r="K378" s="1">
        <f t="shared" ca="1" si="87"/>
        <v>23</v>
      </c>
      <c r="L378" s="1" t="str">
        <f t="shared" ca="1" si="88"/>
        <v>&gt;20 años</v>
      </c>
      <c r="M378" s="3">
        <v>37622</v>
      </c>
      <c r="N378" s="1">
        <f t="shared" ca="1" si="101"/>
        <v>23</v>
      </c>
      <c r="O378" s="1" t="str">
        <f t="shared" ca="1" si="89"/>
        <v>&gt;20 años</v>
      </c>
      <c r="P378" s="3">
        <v>25569</v>
      </c>
      <c r="Q378" s="1">
        <f t="shared" ca="1" si="90"/>
        <v>56</v>
      </c>
      <c r="R378" s="1" t="str">
        <f t="shared" ca="1" si="91"/>
        <v>55-64</v>
      </c>
      <c r="S378" s="1" t="s">
        <v>103</v>
      </c>
      <c r="T378" s="1"/>
      <c r="U378" s="1">
        <v>1</v>
      </c>
      <c r="V378" s="1"/>
      <c r="W378" s="1">
        <v>1</v>
      </c>
      <c r="X378" s="1"/>
      <c r="Y378" s="1">
        <v>1</v>
      </c>
      <c r="Z378" s="1"/>
      <c r="AA378" s="1"/>
      <c r="AB378" s="1"/>
      <c r="AC378" s="1"/>
      <c r="AD378" s="1"/>
      <c r="AE378" s="1"/>
      <c r="AF378" s="1"/>
      <c r="AG378" s="1"/>
      <c r="AH378" s="1"/>
      <c r="AI378" s="1"/>
      <c r="AJ378" s="1"/>
      <c r="AK378" s="1"/>
      <c r="AL378" s="1"/>
      <c r="AM378" s="1"/>
      <c r="AN378" s="1"/>
      <c r="AO378" s="1"/>
      <c r="AP378" s="1"/>
      <c r="AQ378" s="1"/>
      <c r="AR378" s="1"/>
      <c r="AS378" s="1"/>
      <c r="AT378" s="1"/>
      <c r="AU378" s="1"/>
      <c r="AV378" s="1"/>
      <c r="AW378" s="1"/>
      <c r="AX378" s="1"/>
      <c r="AY378" s="1"/>
      <c r="AZ378" s="1"/>
      <c r="BA378" s="1"/>
      <c r="BB378" s="1"/>
      <c r="BC378" s="1"/>
      <c r="BD378" s="1"/>
      <c r="BE378" s="1"/>
      <c r="BF378" s="1"/>
      <c r="BG378" s="1"/>
      <c r="BH378" s="1"/>
      <c r="BI378" s="1"/>
      <c r="BJ378" s="1"/>
      <c r="BK378" s="1"/>
      <c r="BL378" s="1"/>
      <c r="BM378" s="1"/>
      <c r="BN378" s="1"/>
      <c r="BO378" s="1"/>
      <c r="BP378" s="1"/>
      <c r="BQ378" s="1"/>
      <c r="BR378" s="1">
        <f t="shared" si="85"/>
        <v>3</v>
      </c>
      <c r="BS378" s="1" t="str">
        <f t="shared" si="92"/>
        <v>Sin préstamo</v>
      </c>
      <c r="BT378" s="1" t="s">
        <v>104</v>
      </c>
      <c r="BU378" s="1" t="s">
        <v>122</v>
      </c>
      <c r="BV378" s="1" t="s">
        <v>123</v>
      </c>
      <c r="BW378" s="3" t="s">
        <v>101</v>
      </c>
      <c r="BX378" s="4" t="str">
        <f t="shared" ca="1" si="93"/>
        <v/>
      </c>
      <c r="BY378" s="5" t="str">
        <f t="shared" ca="1" si="94"/>
        <v/>
      </c>
      <c r="BZ378" s="2">
        <f t="shared" ca="1" si="95"/>
        <v>1081367</v>
      </c>
      <c r="CA378" s="2"/>
      <c r="CB378" s="2">
        <f t="shared" ca="1" si="96"/>
        <v>1081367</v>
      </c>
      <c r="CC378" s="2"/>
      <c r="CD378" s="2"/>
      <c r="CE378" s="2" t="str">
        <f t="shared" ca="1" si="97"/>
        <v/>
      </c>
      <c r="CF378" s="2" t="str">
        <f t="shared" ca="1" si="98"/>
        <v/>
      </c>
      <c r="CG378" s="6" t="str">
        <f t="shared" ca="1" si="99"/>
        <v/>
      </c>
      <c r="CH378" s="2" t="str">
        <f t="shared" ca="1" si="100"/>
        <v/>
      </c>
      <c r="CI378" s="2" t="s">
        <v>102</v>
      </c>
    </row>
    <row r="379" spans="1:87" x14ac:dyDescent="0.75">
      <c r="A379">
        <v>11486</v>
      </c>
      <c r="B379" t="s">
        <v>157</v>
      </c>
      <c r="C379" s="12">
        <v>0.4</v>
      </c>
      <c r="D379" t="s">
        <v>101</v>
      </c>
      <c r="E379" t="s">
        <v>100</v>
      </c>
      <c r="F379" s="12">
        <v>0.5</v>
      </c>
      <c r="G379" s="12" t="str">
        <f t="shared" si="86"/>
        <v>No</v>
      </c>
      <c r="H379" t="s">
        <v>102</v>
      </c>
      <c r="I379" s="7" t="s">
        <v>102</v>
      </c>
      <c r="J379" s="8">
        <v>37257</v>
      </c>
      <c r="K379">
        <f t="shared" ca="1" si="87"/>
        <v>24</v>
      </c>
      <c r="L379" t="str">
        <f t="shared" ca="1" si="88"/>
        <v>&gt;20 años</v>
      </c>
      <c r="M379" s="8">
        <v>37257</v>
      </c>
      <c r="N379">
        <f t="shared" ca="1" si="101"/>
        <v>24</v>
      </c>
      <c r="O379" t="str">
        <f t="shared" ca="1" si="89"/>
        <v>&gt;20 años</v>
      </c>
      <c r="P379" s="8">
        <v>23743</v>
      </c>
      <c r="Q379">
        <f t="shared" ca="1" si="90"/>
        <v>61</v>
      </c>
      <c r="R379" t="str">
        <f t="shared" ca="1" si="91"/>
        <v>55-64</v>
      </c>
      <c r="S379" t="s">
        <v>126</v>
      </c>
      <c r="V379">
        <v>1</v>
      </c>
      <c r="X379">
        <v>1</v>
      </c>
      <c r="Z379">
        <v>1</v>
      </c>
      <c r="BR379">
        <f t="shared" si="85"/>
        <v>3</v>
      </c>
      <c r="BS379" t="str">
        <f t="shared" si="92"/>
        <v>Sin préstamo</v>
      </c>
      <c r="BT379" t="s">
        <v>104</v>
      </c>
      <c r="BU379" t="s">
        <v>109</v>
      </c>
      <c r="BV379" t="s">
        <v>134</v>
      </c>
      <c r="BW379" s="8" t="s">
        <v>101</v>
      </c>
      <c r="BX379" s="9" t="str">
        <f t="shared" ca="1" si="93"/>
        <v/>
      </c>
      <c r="BY379" s="10" t="str">
        <f t="shared" ca="1" si="94"/>
        <v/>
      </c>
      <c r="BZ379" s="7">
        <f t="shared" ca="1" si="95"/>
        <v>889233</v>
      </c>
      <c r="CA379" s="7"/>
      <c r="CB379" s="7">
        <f t="shared" ca="1" si="96"/>
        <v>889233</v>
      </c>
      <c r="CC379" s="7"/>
      <c r="CD379" s="7"/>
      <c r="CE379" s="7" t="str">
        <f t="shared" ca="1" si="97"/>
        <v/>
      </c>
      <c r="CF379" s="7" t="str">
        <f t="shared" ca="1" si="98"/>
        <v/>
      </c>
      <c r="CG379" s="11" t="str">
        <f t="shared" ca="1" si="99"/>
        <v/>
      </c>
      <c r="CH379" s="7" t="str">
        <f t="shared" ca="1" si="100"/>
        <v/>
      </c>
      <c r="CI379" s="7" t="s">
        <v>102</v>
      </c>
    </row>
    <row r="380" spans="1:87" x14ac:dyDescent="0.75">
      <c r="A380" s="1">
        <v>11487</v>
      </c>
      <c r="B380" s="1" t="s">
        <v>152</v>
      </c>
      <c r="C380" s="13">
        <v>0.15</v>
      </c>
      <c r="D380" s="1" t="s">
        <v>100</v>
      </c>
      <c r="E380" s="1" t="s">
        <v>101</v>
      </c>
      <c r="F380" s="13"/>
      <c r="G380" s="13" t="str">
        <f t="shared" si="86"/>
        <v>No</v>
      </c>
      <c r="H380" s="1" t="s">
        <v>116</v>
      </c>
      <c r="I380" s="2" t="s">
        <v>124</v>
      </c>
      <c r="J380" s="3">
        <v>36892</v>
      </c>
      <c r="K380" s="1">
        <f t="shared" ca="1" si="87"/>
        <v>25</v>
      </c>
      <c r="L380" s="1" t="str">
        <f t="shared" ca="1" si="88"/>
        <v>&gt;20 años</v>
      </c>
      <c r="M380" s="3">
        <v>36892</v>
      </c>
      <c r="N380" s="1">
        <f t="shared" ca="1" si="101"/>
        <v>25</v>
      </c>
      <c r="O380" s="1" t="str">
        <f t="shared" ca="1" si="89"/>
        <v>&gt;20 años</v>
      </c>
      <c r="P380" s="3">
        <v>36526</v>
      </c>
      <c r="Q380" s="1">
        <f t="shared" ca="1" si="90"/>
        <v>26</v>
      </c>
      <c r="R380" s="1" t="str">
        <f t="shared" ca="1" si="91"/>
        <v>25-34</v>
      </c>
      <c r="S380" s="1" t="s">
        <v>147</v>
      </c>
      <c r="T380" s="1">
        <v>1</v>
      </c>
      <c r="U380" s="1">
        <v>1</v>
      </c>
      <c r="V380" s="1">
        <v>1</v>
      </c>
      <c r="W380" s="1">
        <v>1</v>
      </c>
      <c r="X380" s="1">
        <v>1</v>
      </c>
      <c r="Y380" s="1">
        <v>1</v>
      </c>
      <c r="Z380" s="1">
        <v>1</v>
      </c>
      <c r="AA380" s="1"/>
      <c r="AB380" s="1"/>
      <c r="AC380" s="1"/>
      <c r="AD380" s="1"/>
      <c r="AE380" s="1"/>
      <c r="AF380" s="1"/>
      <c r="AG380" s="1"/>
      <c r="AH380" s="1"/>
      <c r="AI380" s="1"/>
      <c r="AJ380" s="1"/>
      <c r="AK380" s="1"/>
      <c r="AL380" s="1"/>
      <c r="AM380" s="1"/>
      <c r="AN380" s="1"/>
      <c r="AO380" s="1"/>
      <c r="AP380" s="1"/>
      <c r="AQ380" s="1"/>
      <c r="AR380" s="1"/>
      <c r="AS380" s="1"/>
      <c r="AT380" s="1"/>
      <c r="AU380" s="1"/>
      <c r="AV380" s="1"/>
      <c r="AW380" s="1"/>
      <c r="AX380" s="1"/>
      <c r="AY380" s="1"/>
      <c r="AZ380" s="1"/>
      <c r="BA380" s="1"/>
      <c r="BB380" s="1"/>
      <c r="BC380" s="1"/>
      <c r="BD380" s="1"/>
      <c r="BE380" s="1"/>
      <c r="BF380" s="1"/>
      <c r="BG380" s="1"/>
      <c r="BH380" s="1"/>
      <c r="BI380" s="1"/>
      <c r="BJ380" s="1"/>
      <c r="BK380" s="1"/>
      <c r="BL380" s="1"/>
      <c r="BM380" s="1"/>
      <c r="BN380" s="1"/>
      <c r="BO380" s="1"/>
      <c r="BP380" s="1"/>
      <c r="BQ380" s="1"/>
      <c r="BR380" s="1">
        <f t="shared" si="85"/>
        <v>7</v>
      </c>
      <c r="BS380" s="1" t="str">
        <f t="shared" si="92"/>
        <v>Préstamo</v>
      </c>
      <c r="BT380" s="1" t="s">
        <v>104</v>
      </c>
      <c r="BU380" s="1" t="s">
        <v>109</v>
      </c>
      <c r="BV380" s="1" t="s">
        <v>106</v>
      </c>
      <c r="BW380" s="3" t="s">
        <v>101</v>
      </c>
      <c r="BX380" s="4">
        <f t="shared" ca="1" si="93"/>
        <v>1129354</v>
      </c>
      <c r="BY380" s="5" t="str">
        <f t="shared" ca="1" si="94"/>
        <v>750k-5 mil</v>
      </c>
      <c r="BZ380" s="2">
        <f t="shared" ca="1" si="95"/>
        <v>1432301</v>
      </c>
      <c r="CA380" s="2"/>
      <c r="CB380" s="2">
        <f t="shared" ca="1" si="96"/>
        <v>1432301</v>
      </c>
      <c r="CC380" s="2" t="s">
        <v>110</v>
      </c>
      <c r="CD380" s="2" t="s">
        <v>125</v>
      </c>
      <c r="CE380" s="2">
        <f t="shared" ca="1" si="97"/>
        <v>1</v>
      </c>
      <c r="CF380" s="2">
        <f t="shared" ca="1" si="98"/>
        <v>1129354</v>
      </c>
      <c r="CG380" s="6">
        <f t="shared" ca="1" si="99"/>
        <v>0.7884892910079655</v>
      </c>
      <c r="CH380" s="2" t="str">
        <f t="shared" ca="1" si="100"/>
        <v>1x</v>
      </c>
      <c r="CI380" s="2" t="s">
        <v>112</v>
      </c>
    </row>
    <row r="381" spans="1:87" x14ac:dyDescent="0.75">
      <c r="A381">
        <v>11488</v>
      </c>
      <c r="B381" t="s">
        <v>152</v>
      </c>
      <c r="C381" s="12">
        <v>0.2</v>
      </c>
      <c r="D381" t="s">
        <v>101</v>
      </c>
      <c r="E381" t="s">
        <v>101</v>
      </c>
      <c r="G381" s="12" t="str">
        <f t="shared" si="86"/>
        <v>No</v>
      </c>
      <c r="H381" t="s">
        <v>102</v>
      </c>
      <c r="I381" s="7" t="s">
        <v>108</v>
      </c>
      <c r="J381" s="8">
        <v>36526</v>
      </c>
      <c r="K381">
        <f t="shared" ca="1" si="87"/>
        <v>26</v>
      </c>
      <c r="L381" t="str">
        <f t="shared" ca="1" si="88"/>
        <v>&gt;20 años</v>
      </c>
      <c r="M381" s="8">
        <v>36526</v>
      </c>
      <c r="N381">
        <f t="shared" ca="1" si="101"/>
        <v>26</v>
      </c>
      <c r="O381" t="str">
        <f t="shared" ca="1" si="89"/>
        <v>&gt;20 años</v>
      </c>
      <c r="P381" s="8">
        <v>34700</v>
      </c>
      <c r="Q381">
        <f t="shared" ca="1" si="90"/>
        <v>31</v>
      </c>
      <c r="R381" t="str">
        <f t="shared" ca="1" si="91"/>
        <v>25-34</v>
      </c>
      <c r="S381" t="s">
        <v>103</v>
      </c>
      <c r="T381">
        <v>1</v>
      </c>
      <c r="V381">
        <v>1</v>
      </c>
      <c r="X381">
        <v>1</v>
      </c>
      <c r="Z381">
        <v>1</v>
      </c>
      <c r="BR381">
        <f t="shared" si="85"/>
        <v>4</v>
      </c>
      <c r="BS381" t="str">
        <f t="shared" si="92"/>
        <v>Préstamo</v>
      </c>
      <c r="BT381" t="s">
        <v>104</v>
      </c>
      <c r="BU381" t="s">
        <v>122</v>
      </c>
      <c r="BV381" t="s">
        <v>123</v>
      </c>
      <c r="BW381" s="8" t="s">
        <v>101</v>
      </c>
      <c r="BX381" s="9">
        <f t="shared" ca="1" si="93"/>
        <v>2465123</v>
      </c>
      <c r="BY381" s="10" t="str">
        <f t="shared" ca="1" si="94"/>
        <v>750k-5 mil</v>
      </c>
      <c r="BZ381" s="7">
        <f t="shared" ca="1" si="95"/>
        <v>84363</v>
      </c>
      <c r="CA381" s="7"/>
      <c r="CB381" s="7">
        <f t="shared" ca="1" si="96"/>
        <v>84363</v>
      </c>
      <c r="CC381" s="7" t="s">
        <v>110</v>
      </c>
      <c r="CD381" s="7" t="s">
        <v>111</v>
      </c>
      <c r="CE381" s="7">
        <f t="shared" ca="1" si="97"/>
        <v>4</v>
      </c>
      <c r="CF381" s="7">
        <f t="shared" ca="1" si="98"/>
        <v>616280.75</v>
      </c>
      <c r="CG381" s="11">
        <f t="shared" ca="1" si="99"/>
        <v>29.220428386852056</v>
      </c>
      <c r="CH381" s="7" t="str">
        <f t="shared" ca="1" si="100"/>
        <v>20-50x</v>
      </c>
      <c r="CI381" s="7" t="s">
        <v>112</v>
      </c>
    </row>
    <row r="382" spans="1:87" x14ac:dyDescent="0.75">
      <c r="A382" s="1">
        <v>11489</v>
      </c>
      <c r="B382" s="1" t="s">
        <v>127</v>
      </c>
      <c r="C382" s="13">
        <v>0.3</v>
      </c>
      <c r="D382" s="1" t="s">
        <v>100</v>
      </c>
      <c r="E382" s="1" t="s">
        <v>100</v>
      </c>
      <c r="F382" s="13">
        <v>0.15</v>
      </c>
      <c r="G382" s="13" t="str">
        <f t="shared" si="86"/>
        <v>No</v>
      </c>
      <c r="H382" s="1" t="s">
        <v>116</v>
      </c>
      <c r="I382" s="2" t="s">
        <v>117</v>
      </c>
      <c r="J382" s="3">
        <v>36161</v>
      </c>
      <c r="K382" s="1">
        <f t="shared" ca="1" si="87"/>
        <v>27</v>
      </c>
      <c r="L382" s="1" t="str">
        <f t="shared" ca="1" si="88"/>
        <v>&gt;20 años</v>
      </c>
      <c r="M382" s="3">
        <v>36161</v>
      </c>
      <c r="N382" s="1">
        <f t="shared" ca="1" si="101"/>
        <v>27</v>
      </c>
      <c r="O382" s="1" t="str">
        <f t="shared" ca="1" si="89"/>
        <v>&gt;20 años</v>
      </c>
      <c r="P382" s="3">
        <v>32874</v>
      </c>
      <c r="Q382" s="1">
        <f t="shared" ca="1" si="90"/>
        <v>36</v>
      </c>
      <c r="R382" s="1" t="str">
        <f t="shared" ca="1" si="91"/>
        <v>35-44</v>
      </c>
      <c r="S382" s="1" t="s">
        <v>133</v>
      </c>
      <c r="T382" s="1">
        <v>1</v>
      </c>
      <c r="U382" s="1">
        <v>1</v>
      </c>
      <c r="V382" s="1">
        <v>1</v>
      </c>
      <c r="W382" s="1">
        <v>1</v>
      </c>
      <c r="X382" s="1">
        <v>1</v>
      </c>
      <c r="Y382" s="1"/>
      <c r="Z382" s="1"/>
      <c r="AA382" s="1"/>
      <c r="AB382" s="1"/>
      <c r="AC382" s="1"/>
      <c r="AD382" s="1"/>
      <c r="AE382" s="1"/>
      <c r="AF382" s="1"/>
      <c r="AG382" s="1"/>
      <c r="AH382" s="1"/>
      <c r="AI382" s="1"/>
      <c r="AJ382" s="1"/>
      <c r="AK382" s="1"/>
      <c r="AL382" s="1"/>
      <c r="AM382" s="1"/>
      <c r="AN382" s="1"/>
      <c r="AO382" s="1"/>
      <c r="AP382" s="1"/>
      <c r="AQ382" s="1"/>
      <c r="AR382" s="1"/>
      <c r="AS382" s="1"/>
      <c r="AT382" s="1"/>
      <c r="AU382" s="1"/>
      <c r="AV382" s="1"/>
      <c r="AW382" s="1"/>
      <c r="AX382" s="1"/>
      <c r="AY382" s="1"/>
      <c r="AZ382" s="1"/>
      <c r="BA382" s="1"/>
      <c r="BB382" s="1"/>
      <c r="BC382" s="1"/>
      <c r="BD382" s="1"/>
      <c r="BE382" s="1"/>
      <c r="BF382" s="1"/>
      <c r="BG382" s="1"/>
      <c r="BH382" s="1"/>
      <c r="BI382" s="1"/>
      <c r="BJ382" s="1"/>
      <c r="BK382" s="1"/>
      <c r="BL382" s="1"/>
      <c r="BM382" s="1"/>
      <c r="BN382" s="1"/>
      <c r="BO382" s="1"/>
      <c r="BP382" s="1"/>
      <c r="BQ382" s="1"/>
      <c r="BR382" s="1">
        <f t="shared" si="85"/>
        <v>5</v>
      </c>
      <c r="BS382" s="1" t="str">
        <f t="shared" si="92"/>
        <v>Préstamo</v>
      </c>
      <c r="BT382" s="1" t="s">
        <v>104</v>
      </c>
      <c r="BU382" s="1" t="s">
        <v>122</v>
      </c>
      <c r="BV382" s="1" t="s">
        <v>123</v>
      </c>
      <c r="BW382" s="3" t="s">
        <v>101</v>
      </c>
      <c r="BX382" s="4">
        <f t="shared" ca="1" si="93"/>
        <v>284891</v>
      </c>
      <c r="BY382" s="5" t="str">
        <f t="shared" ca="1" si="94"/>
        <v>250k-750k</v>
      </c>
      <c r="BZ382" s="2">
        <f t="shared" ca="1" si="95"/>
        <v>193349</v>
      </c>
      <c r="CA382" s="2"/>
      <c r="CB382" s="2">
        <f t="shared" ca="1" si="96"/>
        <v>193349</v>
      </c>
      <c r="CC382" s="2" t="s">
        <v>119</v>
      </c>
      <c r="CD382" s="2" t="s">
        <v>125</v>
      </c>
      <c r="CE382" s="2">
        <f t="shared" ca="1" si="97"/>
        <v>1</v>
      </c>
      <c r="CF382" s="2">
        <f t="shared" ca="1" si="98"/>
        <v>284891</v>
      </c>
      <c r="CG382" s="6">
        <f t="shared" ca="1" si="99"/>
        <v>1.47345473728853</v>
      </c>
      <c r="CH382" s="2" t="str">
        <f t="shared" ca="1" si="100"/>
        <v>1-5x</v>
      </c>
      <c r="CI382" s="2" t="s">
        <v>112</v>
      </c>
    </row>
    <row r="383" spans="1:87" x14ac:dyDescent="0.75">
      <c r="A383">
        <v>11490</v>
      </c>
      <c r="B383" t="s">
        <v>99</v>
      </c>
      <c r="C383" s="12">
        <v>0.4</v>
      </c>
      <c r="D383" t="s">
        <v>101</v>
      </c>
      <c r="E383" t="s">
        <v>100</v>
      </c>
      <c r="F383" s="12">
        <v>0.3</v>
      </c>
      <c r="G383" s="12" t="str">
        <f t="shared" si="86"/>
        <v>No</v>
      </c>
      <c r="H383" t="s">
        <v>102</v>
      </c>
      <c r="I383" s="7" t="s">
        <v>117</v>
      </c>
      <c r="J383" s="8">
        <v>45658</v>
      </c>
      <c r="K383">
        <f t="shared" ca="1" si="87"/>
        <v>1</v>
      </c>
      <c r="L383" t="str">
        <f t="shared" ca="1" si="88"/>
        <v>1-3 años</v>
      </c>
      <c r="M383" s="8">
        <v>45658</v>
      </c>
      <c r="N383">
        <f t="shared" ca="1" si="101"/>
        <v>1</v>
      </c>
      <c r="O383" t="str">
        <f t="shared" ca="1" si="89"/>
        <v>1-3 años</v>
      </c>
      <c r="P383" s="8">
        <v>31048</v>
      </c>
      <c r="Q383">
        <f t="shared" ca="1" si="90"/>
        <v>41</v>
      </c>
      <c r="R383" t="str">
        <f t="shared" ca="1" si="91"/>
        <v>35-44</v>
      </c>
      <c r="S383" t="s">
        <v>118</v>
      </c>
      <c r="V383">
        <v>1</v>
      </c>
      <c r="X383">
        <v>1</v>
      </c>
      <c r="Z383">
        <v>1</v>
      </c>
      <c r="BR383">
        <f t="shared" si="85"/>
        <v>3</v>
      </c>
      <c r="BS383" t="str">
        <f t="shared" si="92"/>
        <v>Sin préstamo</v>
      </c>
      <c r="BT383" t="s">
        <v>104</v>
      </c>
      <c r="BU383" t="s">
        <v>122</v>
      </c>
      <c r="BV383" t="s">
        <v>123</v>
      </c>
      <c r="BW383" s="8" t="s">
        <v>101</v>
      </c>
      <c r="BX383" s="9" t="str">
        <f t="shared" ca="1" si="93"/>
        <v/>
      </c>
      <c r="BY383" s="10" t="str">
        <f t="shared" ca="1" si="94"/>
        <v/>
      </c>
      <c r="BZ383" s="7">
        <f t="shared" ca="1" si="95"/>
        <v>89472</v>
      </c>
      <c r="CA383" s="7"/>
      <c r="CB383" s="7">
        <f t="shared" ca="1" si="96"/>
        <v>89472</v>
      </c>
      <c r="CC383" s="7"/>
      <c r="CD383" s="7"/>
      <c r="CE383" s="7" t="str">
        <f t="shared" ca="1" si="97"/>
        <v/>
      </c>
      <c r="CF383" s="7" t="str">
        <f t="shared" ca="1" si="98"/>
        <v/>
      </c>
      <c r="CG383" s="11" t="str">
        <f t="shared" ca="1" si="99"/>
        <v/>
      </c>
      <c r="CH383" s="7" t="str">
        <f t="shared" ca="1" si="100"/>
        <v/>
      </c>
      <c r="CI383" s="7" t="s">
        <v>102</v>
      </c>
    </row>
    <row r="384" spans="1:87" x14ac:dyDescent="0.75">
      <c r="A384" s="1">
        <v>11491</v>
      </c>
      <c r="B384" s="1" t="s">
        <v>139</v>
      </c>
      <c r="C384" s="13">
        <v>0.5</v>
      </c>
      <c r="D384" s="1" t="s">
        <v>100</v>
      </c>
      <c r="E384" s="1" t="s">
        <v>101</v>
      </c>
      <c r="F384" s="13"/>
      <c r="G384" s="13" t="str">
        <f t="shared" si="86"/>
        <v>Si</v>
      </c>
      <c r="H384" s="1" t="s">
        <v>102</v>
      </c>
      <c r="I384" s="2" t="s">
        <v>117</v>
      </c>
      <c r="J384" s="3">
        <v>45658</v>
      </c>
      <c r="K384" s="1">
        <f t="shared" ca="1" si="87"/>
        <v>1</v>
      </c>
      <c r="L384" s="1" t="str">
        <f t="shared" ca="1" si="88"/>
        <v>1-3 años</v>
      </c>
      <c r="M384" s="3">
        <v>45658</v>
      </c>
      <c r="N384" s="1">
        <f t="shared" ca="1" si="101"/>
        <v>1</v>
      </c>
      <c r="O384" s="1" t="str">
        <f t="shared" ca="1" si="89"/>
        <v>1-3 años</v>
      </c>
      <c r="P384" s="3">
        <v>29221</v>
      </c>
      <c r="Q384" s="1">
        <f t="shared" ca="1" si="90"/>
        <v>46</v>
      </c>
      <c r="R384" s="1" t="str">
        <f t="shared" ca="1" si="91"/>
        <v>45-54</v>
      </c>
      <c r="S384" s="1" t="s">
        <v>137</v>
      </c>
      <c r="T384" s="1"/>
      <c r="U384" s="1">
        <v>1</v>
      </c>
      <c r="V384" s="1"/>
      <c r="W384" s="1">
        <v>1</v>
      </c>
      <c r="X384" s="1"/>
      <c r="Y384" s="1">
        <v>1</v>
      </c>
      <c r="Z384" s="1"/>
      <c r="AA384" s="1"/>
      <c r="AB384" s="1"/>
      <c r="AC384" s="1"/>
      <c r="AD384" s="1"/>
      <c r="AE384" s="1"/>
      <c r="AF384" s="1"/>
      <c r="AG384" s="1"/>
      <c r="AH384" s="1"/>
      <c r="AI384" s="1"/>
      <c r="AJ384" s="1"/>
      <c r="AK384" s="1"/>
      <c r="AL384" s="1"/>
      <c r="AM384" s="1"/>
      <c r="AN384" s="1"/>
      <c r="AO384" s="1"/>
      <c r="AP384" s="1"/>
      <c r="AQ384" s="1"/>
      <c r="AR384" s="1"/>
      <c r="AS384" s="1"/>
      <c r="AT384" s="1"/>
      <c r="AU384" s="1"/>
      <c r="AV384" s="1"/>
      <c r="AW384" s="1"/>
      <c r="AX384" s="1"/>
      <c r="AY384" s="1"/>
      <c r="AZ384" s="1"/>
      <c r="BA384" s="1"/>
      <c r="BB384" s="1"/>
      <c r="BC384" s="1"/>
      <c r="BD384" s="1"/>
      <c r="BE384" s="1"/>
      <c r="BF384" s="1"/>
      <c r="BG384" s="1"/>
      <c r="BH384" s="1"/>
      <c r="BI384" s="1"/>
      <c r="BJ384" s="1"/>
      <c r="BK384" s="1"/>
      <c r="BL384" s="1"/>
      <c r="BM384" s="1"/>
      <c r="BN384" s="1"/>
      <c r="BO384" s="1"/>
      <c r="BP384" s="1"/>
      <c r="BQ384" s="1"/>
      <c r="BR384" s="1">
        <f t="shared" si="85"/>
        <v>3</v>
      </c>
      <c r="BS384" s="1" t="str">
        <f t="shared" si="92"/>
        <v>Sin préstamo</v>
      </c>
      <c r="BT384" s="1" t="s">
        <v>104</v>
      </c>
      <c r="BU384" s="1" t="s">
        <v>122</v>
      </c>
      <c r="BV384" s="1" t="s">
        <v>123</v>
      </c>
      <c r="BW384" s="3" t="s">
        <v>101</v>
      </c>
      <c r="BX384" s="4" t="str">
        <f t="shared" ca="1" si="93"/>
        <v/>
      </c>
      <c r="BY384" s="5" t="str">
        <f t="shared" ca="1" si="94"/>
        <v/>
      </c>
      <c r="BZ384" s="2">
        <f t="shared" ca="1" si="95"/>
        <v>1096119</v>
      </c>
      <c r="CA384" s="2"/>
      <c r="CB384" s="2">
        <f t="shared" ca="1" si="96"/>
        <v>1096119</v>
      </c>
      <c r="CC384" s="2"/>
      <c r="CD384" s="2"/>
      <c r="CE384" s="2" t="str">
        <f t="shared" ca="1" si="97"/>
        <v/>
      </c>
      <c r="CF384" s="2" t="str">
        <f t="shared" ca="1" si="98"/>
        <v/>
      </c>
      <c r="CG384" s="6" t="str">
        <f t="shared" ca="1" si="99"/>
        <v/>
      </c>
      <c r="CH384" s="2" t="str">
        <f t="shared" ca="1" si="100"/>
        <v/>
      </c>
      <c r="CI384" s="2" t="s">
        <v>102</v>
      </c>
    </row>
    <row r="385" spans="1:87" x14ac:dyDescent="0.75">
      <c r="A385">
        <v>11492</v>
      </c>
      <c r="B385" t="s">
        <v>128</v>
      </c>
      <c r="C385" s="12">
        <v>0.6</v>
      </c>
      <c r="D385" t="s">
        <v>101</v>
      </c>
      <c r="E385" t="s">
        <v>101</v>
      </c>
      <c r="G385" s="12" t="str">
        <f t="shared" si="86"/>
        <v>Si</v>
      </c>
      <c r="H385" t="s">
        <v>102</v>
      </c>
      <c r="I385" s="7" t="s">
        <v>117</v>
      </c>
      <c r="J385" s="8">
        <v>45473</v>
      </c>
      <c r="K385">
        <f t="shared" ca="1" si="87"/>
        <v>2</v>
      </c>
      <c r="L385" t="str">
        <f t="shared" ca="1" si="88"/>
        <v>1-3 años</v>
      </c>
      <c r="M385" s="8">
        <v>45473</v>
      </c>
      <c r="N385">
        <f t="shared" ca="1" si="101"/>
        <v>2</v>
      </c>
      <c r="O385" t="str">
        <f t="shared" ca="1" si="89"/>
        <v>1-3 años</v>
      </c>
      <c r="P385" s="8">
        <v>27395</v>
      </c>
      <c r="Q385">
        <f t="shared" ca="1" si="90"/>
        <v>51</v>
      </c>
      <c r="R385" t="str">
        <f t="shared" ca="1" si="91"/>
        <v>45-54</v>
      </c>
      <c r="S385" t="s">
        <v>137</v>
      </c>
      <c r="T385">
        <v>1</v>
      </c>
      <c r="V385">
        <v>1</v>
      </c>
      <c r="X385">
        <v>1</v>
      </c>
      <c r="Z385">
        <v>1</v>
      </c>
      <c r="BR385">
        <f t="shared" si="85"/>
        <v>4</v>
      </c>
      <c r="BS385" t="str">
        <f t="shared" si="92"/>
        <v>Préstamo</v>
      </c>
      <c r="BT385" t="s">
        <v>104</v>
      </c>
      <c r="BU385" t="s">
        <v>122</v>
      </c>
      <c r="BV385" t="s">
        <v>123</v>
      </c>
      <c r="BW385" s="8" t="s">
        <v>101</v>
      </c>
      <c r="BX385" s="9">
        <f t="shared" ca="1" si="93"/>
        <v>4762021</v>
      </c>
      <c r="BY385" s="10" t="str">
        <f t="shared" ca="1" si="94"/>
        <v>750k-5 mil</v>
      </c>
      <c r="BZ385" s="7">
        <f t="shared" ca="1" si="95"/>
        <v>1881049</v>
      </c>
      <c r="CA385" s="7"/>
      <c r="CB385" s="7">
        <f t="shared" ca="1" si="96"/>
        <v>1881049</v>
      </c>
      <c r="CC385" s="7" t="s">
        <v>110</v>
      </c>
      <c r="CD385" s="7" t="s">
        <v>111</v>
      </c>
      <c r="CE385" s="7">
        <f t="shared" ca="1" si="97"/>
        <v>2</v>
      </c>
      <c r="CF385" s="7">
        <f t="shared" ca="1" si="98"/>
        <v>2381010.5</v>
      </c>
      <c r="CG385" s="11">
        <f t="shared" ca="1" si="99"/>
        <v>2.5315773273317177</v>
      </c>
      <c r="CH385" s="7" t="str">
        <f t="shared" ca="1" si="100"/>
        <v>1-5x</v>
      </c>
      <c r="CI385" s="7" t="s">
        <v>112</v>
      </c>
    </row>
    <row r="386" spans="1:87" x14ac:dyDescent="0.75">
      <c r="A386" s="1">
        <v>11493</v>
      </c>
      <c r="B386" s="1" t="s">
        <v>99</v>
      </c>
      <c r="C386" s="13">
        <v>0.7</v>
      </c>
      <c r="D386" s="1" t="s">
        <v>100</v>
      </c>
      <c r="E386" s="1" t="s">
        <v>100</v>
      </c>
      <c r="F386" s="13">
        <v>0.4</v>
      </c>
      <c r="G386" s="13" t="str">
        <f t="shared" si="86"/>
        <v>Si</v>
      </c>
      <c r="H386" s="1" t="s">
        <v>102</v>
      </c>
      <c r="I386" s="2" t="s">
        <v>117</v>
      </c>
      <c r="J386" s="3">
        <v>45292</v>
      </c>
      <c r="K386" s="1">
        <f t="shared" ca="1" si="87"/>
        <v>2</v>
      </c>
      <c r="L386" s="1" t="str">
        <f t="shared" ca="1" si="88"/>
        <v>1-3 años</v>
      </c>
      <c r="M386" s="3">
        <v>45292</v>
      </c>
      <c r="N386" s="1">
        <f t="shared" ca="1" si="101"/>
        <v>2</v>
      </c>
      <c r="O386" s="1" t="str">
        <f t="shared" ca="1" si="89"/>
        <v>1-3 años</v>
      </c>
      <c r="P386" s="3">
        <v>25569</v>
      </c>
      <c r="Q386" s="1">
        <f t="shared" ca="1" si="90"/>
        <v>56</v>
      </c>
      <c r="R386" s="1" t="str">
        <f t="shared" ca="1" si="91"/>
        <v>55-64</v>
      </c>
      <c r="S386" s="1" t="s">
        <v>121</v>
      </c>
      <c r="T386" s="1"/>
      <c r="U386" s="1">
        <v>1</v>
      </c>
      <c r="V386" s="1">
        <v>1</v>
      </c>
      <c r="W386" s="1">
        <v>1</v>
      </c>
      <c r="X386" s="1">
        <v>1</v>
      </c>
      <c r="Y386" s="1">
        <v>1</v>
      </c>
      <c r="Z386" s="1">
        <v>1</v>
      </c>
      <c r="AA386" s="1"/>
      <c r="AB386" s="1"/>
      <c r="AC386" s="1"/>
      <c r="AD386" s="1"/>
      <c r="AE386" s="1"/>
      <c r="AF386" s="1"/>
      <c r="AG386" s="1"/>
      <c r="AH386" s="1"/>
      <c r="AI386" s="1"/>
      <c r="AJ386" s="1"/>
      <c r="AK386" s="1"/>
      <c r="AL386" s="1"/>
      <c r="AM386" s="1"/>
      <c r="AN386" s="1"/>
      <c r="AO386" s="1"/>
      <c r="AP386" s="1"/>
      <c r="AQ386" s="1"/>
      <c r="AR386" s="1"/>
      <c r="AS386" s="1"/>
      <c r="AT386" s="1"/>
      <c r="AU386" s="1"/>
      <c r="AV386" s="1"/>
      <c r="AW386" s="1"/>
      <c r="AX386" s="1"/>
      <c r="AY386" s="1"/>
      <c r="AZ386" s="1"/>
      <c r="BA386" s="1"/>
      <c r="BB386" s="1"/>
      <c r="BC386" s="1"/>
      <c r="BD386" s="1"/>
      <c r="BE386" s="1"/>
      <c r="BF386" s="1"/>
      <c r="BG386" s="1"/>
      <c r="BH386" s="1"/>
      <c r="BI386" s="1"/>
      <c r="BJ386" s="1"/>
      <c r="BK386" s="1"/>
      <c r="BL386" s="1"/>
      <c r="BM386" s="1"/>
      <c r="BN386" s="1"/>
      <c r="BO386" s="1"/>
      <c r="BP386" s="1"/>
      <c r="BQ386" s="1"/>
      <c r="BR386" s="1">
        <f t="shared" si="85"/>
        <v>6</v>
      </c>
      <c r="BS386" s="1" t="str">
        <f t="shared" si="92"/>
        <v>Sin préstamo</v>
      </c>
      <c r="BT386" s="1" t="s">
        <v>104</v>
      </c>
      <c r="BU386" s="1" t="s">
        <v>122</v>
      </c>
      <c r="BV386" s="1" t="s">
        <v>123</v>
      </c>
      <c r="BW386" s="3" t="s">
        <v>101</v>
      </c>
      <c r="BX386" s="4" t="str">
        <f t="shared" ca="1" si="93"/>
        <v/>
      </c>
      <c r="BY386" s="5" t="str">
        <f t="shared" ca="1" si="94"/>
        <v/>
      </c>
      <c r="BZ386" s="2">
        <f t="shared" ca="1" si="95"/>
        <v>857897</v>
      </c>
      <c r="CA386" s="2"/>
      <c r="CB386" s="2">
        <f t="shared" ca="1" si="96"/>
        <v>857897</v>
      </c>
      <c r="CC386" s="2"/>
      <c r="CD386" s="2"/>
      <c r="CE386" s="2" t="str">
        <f t="shared" ca="1" si="97"/>
        <v/>
      </c>
      <c r="CF386" s="2" t="str">
        <f t="shared" ca="1" si="98"/>
        <v/>
      </c>
      <c r="CG386" s="6" t="str">
        <f t="shared" ca="1" si="99"/>
        <v/>
      </c>
      <c r="CH386" s="2" t="str">
        <f t="shared" ca="1" si="100"/>
        <v/>
      </c>
      <c r="CI386" s="2" t="s">
        <v>102</v>
      </c>
    </row>
    <row r="387" spans="1:87" x14ac:dyDescent="0.75">
      <c r="A387">
        <v>11494</v>
      </c>
      <c r="B387" t="s">
        <v>99</v>
      </c>
      <c r="C387" s="12">
        <v>0.8</v>
      </c>
      <c r="D387" t="s">
        <v>101</v>
      </c>
      <c r="E387" t="s">
        <v>100</v>
      </c>
      <c r="F387" s="12">
        <v>0.75</v>
      </c>
      <c r="G387" s="12" t="str">
        <f t="shared" si="86"/>
        <v>Si</v>
      </c>
      <c r="H387" t="s">
        <v>102</v>
      </c>
      <c r="I387" s="7" t="s">
        <v>102</v>
      </c>
      <c r="J387" s="8">
        <v>45107</v>
      </c>
      <c r="K387">
        <f t="shared" ca="1" si="87"/>
        <v>3</v>
      </c>
      <c r="L387" t="str">
        <f t="shared" ca="1" si="88"/>
        <v>3-5 años</v>
      </c>
      <c r="M387" s="8">
        <v>45107</v>
      </c>
      <c r="N387">
        <f t="shared" ca="1" si="101"/>
        <v>3</v>
      </c>
      <c r="O387" t="str">
        <f t="shared" ca="1" si="89"/>
        <v>3-5 años</v>
      </c>
      <c r="P387" s="8">
        <v>23743</v>
      </c>
      <c r="Q387">
        <f t="shared" ca="1" si="90"/>
        <v>61</v>
      </c>
      <c r="R387" t="str">
        <f t="shared" ca="1" si="91"/>
        <v>55-64</v>
      </c>
      <c r="S387" t="s">
        <v>126</v>
      </c>
      <c r="V387">
        <v>1</v>
      </c>
      <c r="X387">
        <v>1</v>
      </c>
      <c r="Z387">
        <v>1</v>
      </c>
      <c r="BR387">
        <f t="shared" si="85"/>
        <v>3</v>
      </c>
      <c r="BS387" t="str">
        <f t="shared" si="92"/>
        <v>Sin préstamo</v>
      </c>
      <c r="BT387" t="s">
        <v>104</v>
      </c>
      <c r="BU387" t="s">
        <v>109</v>
      </c>
      <c r="BV387" t="s">
        <v>106</v>
      </c>
      <c r="BW387" s="8" t="s">
        <v>101</v>
      </c>
      <c r="BX387" s="9" t="str">
        <f t="shared" ca="1" si="93"/>
        <v/>
      </c>
      <c r="BY387" s="10" t="str">
        <f t="shared" ca="1" si="94"/>
        <v/>
      </c>
      <c r="BZ387" s="7">
        <f t="shared" ca="1" si="95"/>
        <v>999782</v>
      </c>
      <c r="CA387" s="7"/>
      <c r="CB387" s="7">
        <f t="shared" ca="1" si="96"/>
        <v>999782</v>
      </c>
      <c r="CC387" s="7"/>
      <c r="CD387" s="7"/>
      <c r="CE387" s="7" t="str">
        <f t="shared" ca="1" si="97"/>
        <v/>
      </c>
      <c r="CF387" s="7" t="str">
        <f t="shared" ca="1" si="98"/>
        <v/>
      </c>
      <c r="CG387" s="11" t="str">
        <f t="shared" ca="1" si="99"/>
        <v/>
      </c>
      <c r="CH387" s="7" t="str">
        <f t="shared" ca="1" si="100"/>
        <v/>
      </c>
      <c r="CI387" s="7" t="s">
        <v>102</v>
      </c>
    </row>
    <row r="388" spans="1:87" x14ac:dyDescent="0.75">
      <c r="A388" s="1">
        <v>11495</v>
      </c>
      <c r="B388" s="1" t="s">
        <v>115</v>
      </c>
      <c r="C388" s="13">
        <v>0.75</v>
      </c>
      <c r="D388" s="1" t="s">
        <v>100</v>
      </c>
      <c r="E388" s="1" t="s">
        <v>101</v>
      </c>
      <c r="F388" s="13"/>
      <c r="G388" s="13" t="str">
        <f t="shared" si="86"/>
        <v>Si</v>
      </c>
      <c r="H388" s="1" t="s">
        <v>116</v>
      </c>
      <c r="I388" s="2" t="s">
        <v>124</v>
      </c>
      <c r="J388" s="3">
        <v>44927</v>
      </c>
      <c r="K388" s="1">
        <f t="shared" ca="1" si="87"/>
        <v>3</v>
      </c>
      <c r="L388" s="1" t="str">
        <f t="shared" ca="1" si="88"/>
        <v>3-5 años</v>
      </c>
      <c r="M388" s="3">
        <v>44927</v>
      </c>
      <c r="N388" s="1">
        <f t="shared" ca="1" si="101"/>
        <v>3</v>
      </c>
      <c r="O388" s="1" t="str">
        <f t="shared" ca="1" si="89"/>
        <v>3-5 años</v>
      </c>
      <c r="P388" s="3">
        <v>36526</v>
      </c>
      <c r="Q388" s="1">
        <f t="shared" ca="1" si="90"/>
        <v>26</v>
      </c>
      <c r="R388" s="1" t="str">
        <f t="shared" ca="1" si="91"/>
        <v>25-34</v>
      </c>
      <c r="S388" s="1" t="s">
        <v>103</v>
      </c>
      <c r="T388" s="1">
        <v>1</v>
      </c>
      <c r="U388" s="1">
        <v>1</v>
      </c>
      <c r="V388" s="1">
        <v>1</v>
      </c>
      <c r="W388" s="1">
        <v>1</v>
      </c>
      <c r="X388" s="1">
        <v>1</v>
      </c>
      <c r="Y388" s="1"/>
      <c r="Z388" s="1"/>
      <c r="AA388" s="1"/>
      <c r="AB388" s="1"/>
      <c r="AC388" s="1"/>
      <c r="AD388" s="1"/>
      <c r="AE388" s="1"/>
      <c r="AF388" s="1"/>
      <c r="AG388" s="1"/>
      <c r="AH388" s="1"/>
      <c r="AI388" s="1"/>
      <c r="AJ388" s="1"/>
      <c r="AK388" s="1"/>
      <c r="AL388" s="1"/>
      <c r="AM388" s="1"/>
      <c r="AN388" s="1"/>
      <c r="AO388" s="1"/>
      <c r="AP388" s="1"/>
      <c r="AQ388" s="1"/>
      <c r="AR388" s="1"/>
      <c r="AS388" s="1"/>
      <c r="AT388" s="1"/>
      <c r="AU388" s="1"/>
      <c r="AV388" s="1"/>
      <c r="AW388" s="1"/>
      <c r="AX388" s="1"/>
      <c r="AY388" s="1"/>
      <c r="AZ388" s="1"/>
      <c r="BA388" s="1"/>
      <c r="BB388" s="1"/>
      <c r="BC388" s="1"/>
      <c r="BD388" s="1"/>
      <c r="BE388" s="1"/>
      <c r="BF388" s="1"/>
      <c r="BG388" s="1"/>
      <c r="BH388" s="1"/>
      <c r="BI388" s="1"/>
      <c r="BJ388" s="1"/>
      <c r="BK388" s="1"/>
      <c r="BL388" s="1"/>
      <c r="BM388" s="1"/>
      <c r="BN388" s="1"/>
      <c r="BO388" s="1"/>
      <c r="BP388" s="1"/>
      <c r="BQ388" s="1"/>
      <c r="BR388" s="1">
        <f t="shared" ref="BR388:BR451" si="102">SUM(T388:BQ388)</f>
        <v>5</v>
      </c>
      <c r="BS388" s="1" t="str">
        <f t="shared" si="92"/>
        <v>Préstamo</v>
      </c>
      <c r="BT388" s="1" t="s">
        <v>104</v>
      </c>
      <c r="BU388" s="1" t="s">
        <v>122</v>
      </c>
      <c r="BV388" s="1" t="s">
        <v>123</v>
      </c>
      <c r="BW388" s="3" t="s">
        <v>101</v>
      </c>
      <c r="BX388" s="4">
        <f t="shared" ca="1" si="93"/>
        <v>4259436</v>
      </c>
      <c r="BY388" s="5" t="str">
        <f t="shared" ca="1" si="94"/>
        <v>750k-5 mil</v>
      </c>
      <c r="BZ388" s="2">
        <f t="shared" ca="1" si="95"/>
        <v>1234255</v>
      </c>
      <c r="CA388" s="2"/>
      <c r="CB388" s="2">
        <f t="shared" ca="1" si="96"/>
        <v>1234255</v>
      </c>
      <c r="CC388" s="2" t="s">
        <v>110</v>
      </c>
      <c r="CD388" s="2" t="s">
        <v>125</v>
      </c>
      <c r="CE388" s="2">
        <f t="shared" ca="1" si="97"/>
        <v>4</v>
      </c>
      <c r="CF388" s="2">
        <f t="shared" ca="1" si="98"/>
        <v>1064859</v>
      </c>
      <c r="CG388" s="6">
        <f t="shared" ca="1" si="99"/>
        <v>3.4510178204665971</v>
      </c>
      <c r="CH388" s="2" t="str">
        <f t="shared" ca="1" si="100"/>
        <v>1-5x</v>
      </c>
      <c r="CI388" s="2" t="s">
        <v>112</v>
      </c>
    </row>
    <row r="389" spans="1:87" x14ac:dyDescent="0.75">
      <c r="A389">
        <v>11496</v>
      </c>
      <c r="B389" t="s">
        <v>115</v>
      </c>
      <c r="C389" s="12">
        <v>1</v>
      </c>
      <c r="D389" t="s">
        <v>101</v>
      </c>
      <c r="E389" t="s">
        <v>101</v>
      </c>
      <c r="G389" s="12" t="str">
        <f t="shared" ref="G389:G452" si="103">IF(OR(C389&gt;=51%, AND(C389&gt;=20%, D389="Si", E389="No"), AND(C389&gt;=20%, D389="Si", E389="Si", F389&gt;=30%)), "Si", "No")</f>
        <v>Si</v>
      </c>
      <c r="H389" t="s">
        <v>116</v>
      </c>
      <c r="I389" s="7" t="s">
        <v>117</v>
      </c>
      <c r="J389" s="8">
        <v>44742</v>
      </c>
      <c r="K389">
        <f t="shared" ref="K389:K452" ca="1" si="104">IF(J389=0,"",ROUNDDOWN(((TODAY()-J389)/365),0))</f>
        <v>4</v>
      </c>
      <c r="L389" t="str">
        <f t="shared" ref="L389:L452" ca="1" si="105">IF(ISBLANK(J389),"",IF(DATEDIF(J389,TODAY(),"Y")&lt;1,"&lt;12 meses",
IF(DATEDIF(J389,TODAY(),"Y")&lt;3,"1-3 años",IF(DATEDIF(J389,TODAY(),"Y")&lt;5,"3-5 años",IF(DATEDIF(J389,TODAY(),"Y")&lt;10,"5-10 años",IF(DATEDIF(J389,TODAY(),"Y")&lt;20,"10-20 años","&gt;20 años"))))))</f>
        <v>3-5 años</v>
      </c>
      <c r="M389" s="8">
        <v>44742</v>
      </c>
      <c r="N389">
        <f t="shared" ca="1" si="101"/>
        <v>4</v>
      </c>
      <c r="O389" t="str">
        <f t="shared" ref="O389:O452" ca="1" si="106">IF(ISBLANK(M389),"",IF(DATEDIF(M389,TODAY(),"Y")&lt;1,"&lt;12 12 meses",
IF(DATEDIF(M389,TODAY(),"Y")&lt;3,"1-3 años",IF(DATEDIF(M389,TODAY(),"Y")&lt;5,"3-5 años",IF(DATEDIF(M389,TODAY(),"Y")&lt;10,"5-10 años",IF(DATEDIF(M389,TODAY(),"Y")&lt;20,"10-20 años","&gt;20 años"))))))</f>
        <v>3-5 años</v>
      </c>
      <c r="P389" s="8">
        <v>34700</v>
      </c>
      <c r="Q389">
        <f t="shared" ref="Q389:Q452" ca="1" si="107">ROUNDDOWN(((TODAY()-P389)/365),0)</f>
        <v>31</v>
      </c>
      <c r="R389" t="str">
        <f t="shared" ref="R389:R452" ca="1" si="108">IF(Q389="","",IF(Q389&lt;18,"&lt;18",IF(Q389&lt;=24,"18-24",IF(Q389&lt;=34,"25-34",IF(Q389&lt;=44,"35-44",IF(Q389&lt;=54,"45-54",IF(Q389&lt;=64,"55-64","64+")))))))</f>
        <v>25-34</v>
      </c>
      <c r="S389" t="s">
        <v>148</v>
      </c>
      <c r="V389">
        <v>1</v>
      </c>
      <c r="X389">
        <v>1</v>
      </c>
      <c r="Z389">
        <v>1</v>
      </c>
      <c r="BR389">
        <f t="shared" si="102"/>
        <v>3</v>
      </c>
      <c r="BS389" t="str">
        <f t="shared" ref="BS389:BS452" si="109">IF(T389=1,"Préstamo","Sin préstamo")</f>
        <v>Sin préstamo</v>
      </c>
      <c r="BT389" t="s">
        <v>104</v>
      </c>
      <c r="BU389" t="s">
        <v>105</v>
      </c>
      <c r="BV389" t="s">
        <v>106</v>
      </c>
      <c r="BW389" s="8" t="s">
        <v>101</v>
      </c>
      <c r="BX389" s="9" t="str">
        <f t="shared" ref="BX389:BX452" ca="1" si="110">IF(T389=1,RANDBETWEEN(0,5000000),"")</f>
        <v/>
      </c>
      <c r="BY389" s="10" t="str">
        <f t="shared" ref="BY389:BY452" ca="1" si="111">IF(OR(BX389="",ISBLANK(BX389)),"",IF(BX389&gt;5000000,"&gt;5 mil",
IF(BX389&lt;=50000,"&lt;=50k",
IF(AND(BX389&gt;50000,BX389&lt;=100000),"50k-100k",
IF(AND(BX389&gt;100000,BX389&lt;=250000),"100k-250k",
IF(AND(BX389&gt;250000,BX389&lt;=750000),"250k-750k",
IF(AND(BX389&gt;750000,BX389&lt;=5000000),"750k-5 mil","Desconocido")))))))</f>
        <v/>
      </c>
      <c r="BZ389" s="7">
        <f t="shared" ref="BZ389:BZ452" ca="1" si="112">RANDBETWEEN(0,2000000)</f>
        <v>1330324</v>
      </c>
      <c r="CA389" s="7"/>
      <c r="CB389" s="7">
        <f t="shared" ref="CB389:CB452" ca="1" si="113">BZ389+CA389</f>
        <v>1330324</v>
      </c>
      <c r="CC389" s="7"/>
      <c r="CD389" s="7"/>
      <c r="CE389" s="7" t="str">
        <f t="shared" ref="CE389:CE452" ca="1" si="114">IF(T389=1,RANDBETWEEN(1,10),"")</f>
        <v/>
      </c>
      <c r="CF389" s="7" t="str">
        <f t="shared" ref="CF389:CF452" ca="1" si="115">IF(OR(BX389="", ISBLANK(BX389)), "", BX389/CE389)</f>
        <v/>
      </c>
      <c r="CG389" s="11" t="str">
        <f t="shared" ref="CG389:CG452" ca="1" si="116">IF(OR(ISBLANK(BX389), BX389=""), "",
   IF(OR(ISBLANK(CB389), CB389=0), "no deposits", BX389/CB389))</f>
        <v/>
      </c>
      <c r="CH389" s="7" t="str">
        <f t="shared" ref="CH389:CH452" ca="1" si="117">IF(CG389="","",IF(ISERROR(CG389),"no deposits",IF(CG389&lt;100%,"1x",IF(CG389&lt;500%,"1-5x",IF(CG389&lt;1000%,"5-10x",IF(CG389&lt;2000%,"10-20x",IF(CG389&lt;5000%,"20-50x",IF(CG389&lt;10000%,"50-100x",IF(CG389&lt;50000%,"100-500x","&gt;500x")))))))))</f>
        <v/>
      </c>
      <c r="CI389" s="7" t="s">
        <v>102</v>
      </c>
    </row>
    <row r="390" spans="1:87" x14ac:dyDescent="0.75">
      <c r="A390" s="1">
        <v>11497</v>
      </c>
      <c r="B390" s="1" t="s">
        <v>127</v>
      </c>
      <c r="C390" s="13">
        <v>0</v>
      </c>
      <c r="D390" s="1" t="s">
        <v>100</v>
      </c>
      <c r="E390" s="1" t="s">
        <v>100</v>
      </c>
      <c r="F390" s="13">
        <v>0.15</v>
      </c>
      <c r="G390" s="13" t="str">
        <f t="shared" si="103"/>
        <v>No</v>
      </c>
      <c r="H390" s="1" t="s">
        <v>102</v>
      </c>
      <c r="I390" s="2" t="s">
        <v>117</v>
      </c>
      <c r="J390" s="3">
        <v>44562</v>
      </c>
      <c r="K390" s="1">
        <f t="shared" ca="1" si="104"/>
        <v>4</v>
      </c>
      <c r="L390" s="1" t="str">
        <f t="shared" ca="1" si="105"/>
        <v>3-5 años</v>
      </c>
      <c r="M390" s="3">
        <v>44562</v>
      </c>
      <c r="N390" s="1">
        <f t="shared" ref="N390:N453" ca="1" si="118">IF(M390=0,"",ROUNDDOWN(((TODAY()-M390)/365),0))</f>
        <v>4</v>
      </c>
      <c r="O390" s="1" t="str">
        <f t="shared" ca="1" si="106"/>
        <v>3-5 años</v>
      </c>
      <c r="P390" s="3">
        <v>32874</v>
      </c>
      <c r="Q390" s="1">
        <f t="shared" ca="1" si="107"/>
        <v>36</v>
      </c>
      <c r="R390" s="1" t="str">
        <f t="shared" ca="1" si="108"/>
        <v>35-44</v>
      </c>
      <c r="S390" s="1" t="s">
        <v>103</v>
      </c>
      <c r="T390" s="1"/>
      <c r="U390" s="1">
        <v>1</v>
      </c>
      <c r="V390" s="1"/>
      <c r="W390" s="1">
        <v>1</v>
      </c>
      <c r="X390" s="1"/>
      <c r="Y390" s="1">
        <v>1</v>
      </c>
      <c r="Z390" s="1"/>
      <c r="AA390" s="1"/>
      <c r="AB390" s="1"/>
      <c r="AC390" s="1"/>
      <c r="AD390" s="1"/>
      <c r="AE390" s="1"/>
      <c r="AF390" s="1"/>
      <c r="AG390" s="1"/>
      <c r="AH390" s="1"/>
      <c r="AI390" s="1"/>
      <c r="AJ390" s="1"/>
      <c r="AK390" s="1"/>
      <c r="AL390" s="1"/>
      <c r="AM390" s="1"/>
      <c r="AN390" s="1"/>
      <c r="AO390" s="1"/>
      <c r="AP390" s="1"/>
      <c r="AQ390" s="1"/>
      <c r="AR390" s="1"/>
      <c r="AS390" s="1"/>
      <c r="AT390" s="1"/>
      <c r="AU390" s="1"/>
      <c r="AV390" s="1"/>
      <c r="AW390" s="1"/>
      <c r="AX390" s="1"/>
      <c r="AY390" s="1"/>
      <c r="AZ390" s="1"/>
      <c r="BA390" s="1"/>
      <c r="BB390" s="1"/>
      <c r="BC390" s="1"/>
      <c r="BD390" s="1"/>
      <c r="BE390" s="1"/>
      <c r="BF390" s="1"/>
      <c r="BG390" s="1"/>
      <c r="BH390" s="1"/>
      <c r="BI390" s="1"/>
      <c r="BJ390" s="1"/>
      <c r="BK390" s="1"/>
      <c r="BL390" s="1"/>
      <c r="BM390" s="1"/>
      <c r="BN390" s="1"/>
      <c r="BO390" s="1"/>
      <c r="BP390" s="1"/>
      <c r="BQ390" s="1"/>
      <c r="BR390" s="1">
        <f t="shared" si="102"/>
        <v>3</v>
      </c>
      <c r="BS390" s="1" t="str">
        <f t="shared" si="109"/>
        <v>Sin préstamo</v>
      </c>
      <c r="BT390" s="1" t="s">
        <v>104</v>
      </c>
      <c r="BU390" s="1" t="s">
        <v>122</v>
      </c>
      <c r="BV390" s="1" t="s">
        <v>123</v>
      </c>
      <c r="BW390" s="3" t="s">
        <v>101</v>
      </c>
      <c r="BX390" s="4" t="str">
        <f t="shared" ca="1" si="110"/>
        <v/>
      </c>
      <c r="BY390" s="5" t="str">
        <f t="shared" ca="1" si="111"/>
        <v/>
      </c>
      <c r="BZ390" s="2">
        <f t="shared" ca="1" si="112"/>
        <v>1564677</v>
      </c>
      <c r="CA390" s="2"/>
      <c r="CB390" s="2">
        <f t="shared" ca="1" si="113"/>
        <v>1564677</v>
      </c>
      <c r="CC390" s="2"/>
      <c r="CD390" s="2"/>
      <c r="CE390" s="2" t="str">
        <f t="shared" ca="1" si="114"/>
        <v/>
      </c>
      <c r="CF390" s="2" t="str">
        <f t="shared" ca="1" si="115"/>
        <v/>
      </c>
      <c r="CG390" s="6" t="str">
        <f t="shared" ca="1" si="116"/>
        <v/>
      </c>
      <c r="CH390" s="2" t="str">
        <f t="shared" ca="1" si="117"/>
        <v/>
      </c>
      <c r="CI390" s="2" t="s">
        <v>102</v>
      </c>
    </row>
    <row r="391" spans="1:87" x14ac:dyDescent="0.75">
      <c r="A391">
        <v>11498</v>
      </c>
      <c r="B391" t="s">
        <v>99</v>
      </c>
      <c r="C391" s="12">
        <v>0.4</v>
      </c>
      <c r="D391" t="s">
        <v>101</v>
      </c>
      <c r="E391" t="s">
        <v>100</v>
      </c>
      <c r="F391" s="12">
        <v>0.5</v>
      </c>
      <c r="G391" s="12" t="str">
        <f t="shared" si="103"/>
        <v>No</v>
      </c>
      <c r="H391" t="s">
        <v>102</v>
      </c>
      <c r="I391" s="7" t="s">
        <v>102</v>
      </c>
      <c r="J391" s="8">
        <v>44377</v>
      </c>
      <c r="K391">
        <f t="shared" ca="1" si="104"/>
        <v>5</v>
      </c>
      <c r="L391" t="str">
        <f t="shared" ca="1" si="105"/>
        <v>5-10 años</v>
      </c>
      <c r="M391" s="8">
        <v>44377</v>
      </c>
      <c r="N391">
        <f t="shared" ca="1" si="118"/>
        <v>5</v>
      </c>
      <c r="O391" t="str">
        <f t="shared" ca="1" si="106"/>
        <v>5-10 años</v>
      </c>
      <c r="P391" s="8">
        <v>31048</v>
      </c>
      <c r="Q391">
        <f t="shared" ca="1" si="107"/>
        <v>41</v>
      </c>
      <c r="R391" t="str">
        <f t="shared" ca="1" si="108"/>
        <v>35-44</v>
      </c>
      <c r="S391" t="s">
        <v>156</v>
      </c>
      <c r="V391">
        <v>1</v>
      </c>
      <c r="X391">
        <v>1</v>
      </c>
      <c r="Z391">
        <v>1</v>
      </c>
      <c r="BR391">
        <f t="shared" si="102"/>
        <v>3</v>
      </c>
      <c r="BS391" t="str">
        <f t="shared" si="109"/>
        <v>Sin préstamo</v>
      </c>
      <c r="BT391" t="s">
        <v>104</v>
      </c>
      <c r="BU391" t="s">
        <v>109</v>
      </c>
      <c r="BV391" t="s">
        <v>106</v>
      </c>
      <c r="BW391" s="8" t="s">
        <v>101</v>
      </c>
      <c r="BX391" s="9" t="str">
        <f t="shared" ca="1" si="110"/>
        <v/>
      </c>
      <c r="BY391" s="10" t="str">
        <f t="shared" ca="1" si="111"/>
        <v/>
      </c>
      <c r="BZ391" s="7">
        <f t="shared" ca="1" si="112"/>
        <v>1436496</v>
      </c>
      <c r="CA391" s="7"/>
      <c r="CB391" s="7">
        <f t="shared" ca="1" si="113"/>
        <v>1436496</v>
      </c>
      <c r="CC391" s="7"/>
      <c r="CD391" s="7"/>
      <c r="CE391" s="7" t="str">
        <f t="shared" ca="1" si="114"/>
        <v/>
      </c>
      <c r="CF391" s="7" t="str">
        <f t="shared" ca="1" si="115"/>
        <v/>
      </c>
      <c r="CG391" s="11" t="str">
        <f t="shared" ca="1" si="116"/>
        <v/>
      </c>
      <c r="CH391" s="7" t="str">
        <f t="shared" ca="1" si="117"/>
        <v/>
      </c>
      <c r="CI391" s="7" t="s">
        <v>102</v>
      </c>
    </row>
    <row r="392" spans="1:87" x14ac:dyDescent="0.75">
      <c r="A392" s="1">
        <v>11499</v>
      </c>
      <c r="B392" s="1" t="s">
        <v>165</v>
      </c>
      <c r="C392" s="13">
        <v>0.15</v>
      </c>
      <c r="D392" s="1" t="s">
        <v>100</v>
      </c>
      <c r="E392" s="1" t="s">
        <v>101</v>
      </c>
      <c r="F392" s="13"/>
      <c r="G392" s="13" t="str">
        <f t="shared" si="103"/>
        <v>No</v>
      </c>
      <c r="H392" s="1" t="s">
        <v>107</v>
      </c>
      <c r="I392" s="2" t="s">
        <v>124</v>
      </c>
      <c r="J392" s="3">
        <v>44197</v>
      </c>
      <c r="K392" s="1">
        <f t="shared" ca="1" si="104"/>
        <v>5</v>
      </c>
      <c r="L392" s="1" t="str">
        <f t="shared" ca="1" si="105"/>
        <v>5-10 años</v>
      </c>
      <c r="M392" s="3">
        <v>44197</v>
      </c>
      <c r="N392" s="1">
        <f t="shared" ca="1" si="118"/>
        <v>5</v>
      </c>
      <c r="O392" s="1" t="str">
        <f t="shared" ca="1" si="106"/>
        <v>5-10 años</v>
      </c>
      <c r="P392" s="3">
        <v>29221</v>
      </c>
      <c r="Q392" s="1">
        <f t="shared" ca="1" si="107"/>
        <v>46</v>
      </c>
      <c r="R392" s="1" t="str">
        <f t="shared" ca="1" si="108"/>
        <v>45-54</v>
      </c>
      <c r="S392" s="1" t="s">
        <v>103</v>
      </c>
      <c r="T392" s="1">
        <v>1</v>
      </c>
      <c r="U392" s="1">
        <v>1</v>
      </c>
      <c r="V392" s="1">
        <v>1</v>
      </c>
      <c r="W392" s="1">
        <v>1</v>
      </c>
      <c r="X392" s="1">
        <v>1</v>
      </c>
      <c r="Y392" s="1">
        <v>1</v>
      </c>
      <c r="Z392" s="1">
        <v>1</v>
      </c>
      <c r="AA392" s="1"/>
      <c r="AB392" s="1"/>
      <c r="AC392" s="1"/>
      <c r="AD392" s="1"/>
      <c r="AE392" s="1"/>
      <c r="AF392" s="1"/>
      <c r="AG392" s="1"/>
      <c r="AH392" s="1"/>
      <c r="AI392" s="1"/>
      <c r="AJ392" s="1"/>
      <c r="AK392" s="1"/>
      <c r="AL392" s="1"/>
      <c r="AM392" s="1"/>
      <c r="AN392" s="1"/>
      <c r="AO392" s="1"/>
      <c r="AP392" s="1"/>
      <c r="AQ392" s="1"/>
      <c r="AR392" s="1"/>
      <c r="AS392" s="1"/>
      <c r="AT392" s="1"/>
      <c r="AU392" s="1"/>
      <c r="AV392" s="1"/>
      <c r="AW392" s="1"/>
      <c r="AX392" s="1"/>
      <c r="AY392" s="1"/>
      <c r="AZ392" s="1"/>
      <c r="BA392" s="1"/>
      <c r="BB392" s="1"/>
      <c r="BC392" s="1"/>
      <c r="BD392" s="1"/>
      <c r="BE392" s="1"/>
      <c r="BF392" s="1"/>
      <c r="BG392" s="1"/>
      <c r="BH392" s="1"/>
      <c r="BI392" s="1"/>
      <c r="BJ392" s="1"/>
      <c r="BK392" s="1"/>
      <c r="BL392" s="1"/>
      <c r="BM392" s="1"/>
      <c r="BN392" s="1"/>
      <c r="BO392" s="1"/>
      <c r="BP392" s="1"/>
      <c r="BQ392" s="1"/>
      <c r="BR392" s="1">
        <f t="shared" si="102"/>
        <v>7</v>
      </c>
      <c r="BS392" s="1" t="str">
        <f t="shared" si="109"/>
        <v>Préstamo</v>
      </c>
      <c r="BT392" s="1" t="s">
        <v>104</v>
      </c>
      <c r="BU392" s="1" t="s">
        <v>105</v>
      </c>
      <c r="BV392" s="1" t="s">
        <v>106</v>
      </c>
      <c r="BW392" s="3" t="s">
        <v>101</v>
      </c>
      <c r="BX392" s="4">
        <f t="shared" ca="1" si="110"/>
        <v>4396030</v>
      </c>
      <c r="BY392" s="5" t="str">
        <f t="shared" ca="1" si="111"/>
        <v>750k-5 mil</v>
      </c>
      <c r="BZ392" s="2">
        <f t="shared" ca="1" si="112"/>
        <v>1880449</v>
      </c>
      <c r="CA392" s="2"/>
      <c r="CB392" s="2">
        <f t="shared" ca="1" si="113"/>
        <v>1880449</v>
      </c>
      <c r="CC392" s="2" t="s">
        <v>110</v>
      </c>
      <c r="CD392" s="2" t="s">
        <v>125</v>
      </c>
      <c r="CE392" s="2">
        <f t="shared" ca="1" si="114"/>
        <v>8</v>
      </c>
      <c r="CF392" s="2">
        <f t="shared" ca="1" si="115"/>
        <v>549503.75</v>
      </c>
      <c r="CG392" s="6">
        <f t="shared" ca="1" si="116"/>
        <v>2.3377555041375757</v>
      </c>
      <c r="CH392" s="2" t="str">
        <f t="shared" ca="1" si="117"/>
        <v>1-5x</v>
      </c>
      <c r="CI392" s="2" t="s">
        <v>112</v>
      </c>
    </row>
    <row r="393" spans="1:87" x14ac:dyDescent="0.75">
      <c r="A393">
        <v>11500</v>
      </c>
      <c r="B393" t="s">
        <v>99</v>
      </c>
      <c r="C393" s="12">
        <v>0.2</v>
      </c>
      <c r="D393" t="s">
        <v>101</v>
      </c>
      <c r="E393" t="s">
        <v>101</v>
      </c>
      <c r="G393" s="12" t="str">
        <f t="shared" si="103"/>
        <v>No</v>
      </c>
      <c r="H393" t="s">
        <v>107</v>
      </c>
      <c r="I393" s="7" t="s">
        <v>117</v>
      </c>
      <c r="J393" s="8">
        <v>44012</v>
      </c>
      <c r="K393">
        <f t="shared" ca="1" si="104"/>
        <v>6</v>
      </c>
      <c r="L393" t="str">
        <f t="shared" ca="1" si="105"/>
        <v>5-10 años</v>
      </c>
      <c r="M393" s="8">
        <v>44012</v>
      </c>
      <c r="N393">
        <f t="shared" ca="1" si="118"/>
        <v>6</v>
      </c>
      <c r="O393" t="str">
        <f t="shared" ca="1" si="106"/>
        <v>5-10 años</v>
      </c>
      <c r="P393" s="8">
        <v>27395</v>
      </c>
      <c r="Q393">
        <f t="shared" ca="1" si="107"/>
        <v>51</v>
      </c>
      <c r="R393" t="str">
        <f t="shared" ca="1" si="108"/>
        <v>45-54</v>
      </c>
      <c r="S393" t="s">
        <v>132</v>
      </c>
      <c r="T393">
        <v>1</v>
      </c>
      <c r="V393">
        <v>1</v>
      </c>
      <c r="X393">
        <v>1</v>
      </c>
      <c r="Z393">
        <v>1</v>
      </c>
      <c r="BR393">
        <f t="shared" si="102"/>
        <v>4</v>
      </c>
      <c r="BS393" t="str">
        <f t="shared" si="109"/>
        <v>Préstamo</v>
      </c>
      <c r="BT393" t="s">
        <v>104</v>
      </c>
      <c r="BU393" t="s">
        <v>105</v>
      </c>
      <c r="BV393" t="s">
        <v>106</v>
      </c>
      <c r="BW393" s="8" t="s">
        <v>101</v>
      </c>
      <c r="BX393" s="9">
        <f t="shared" ca="1" si="110"/>
        <v>2304466</v>
      </c>
      <c r="BY393" s="10" t="str">
        <f t="shared" ca="1" si="111"/>
        <v>750k-5 mil</v>
      </c>
      <c r="BZ393" s="7">
        <f t="shared" ca="1" si="112"/>
        <v>1709864</v>
      </c>
      <c r="CA393" s="7"/>
      <c r="CB393" s="7">
        <f t="shared" ca="1" si="113"/>
        <v>1709864</v>
      </c>
      <c r="CC393" s="7" t="s">
        <v>110</v>
      </c>
      <c r="CD393" s="7" t="s">
        <v>111</v>
      </c>
      <c r="CE393" s="7">
        <f t="shared" ca="1" si="114"/>
        <v>6</v>
      </c>
      <c r="CF393" s="7">
        <f t="shared" ca="1" si="115"/>
        <v>384077.66666666669</v>
      </c>
      <c r="CG393" s="11">
        <f t="shared" ca="1" si="116"/>
        <v>1.3477481249970757</v>
      </c>
      <c r="CH393" s="7" t="str">
        <f t="shared" ca="1" si="117"/>
        <v>1-5x</v>
      </c>
      <c r="CI393" s="7" t="s">
        <v>112</v>
      </c>
    </row>
    <row r="394" spans="1:87" x14ac:dyDescent="0.75">
      <c r="A394" s="1">
        <v>11501</v>
      </c>
      <c r="B394" s="1" t="s">
        <v>163</v>
      </c>
      <c r="C394" s="13">
        <v>0.3</v>
      </c>
      <c r="D394" s="1" t="s">
        <v>100</v>
      </c>
      <c r="E394" s="1" t="s">
        <v>100</v>
      </c>
      <c r="F394" s="13">
        <v>0.15</v>
      </c>
      <c r="G394" s="13" t="str">
        <f t="shared" si="103"/>
        <v>No</v>
      </c>
      <c r="H394" s="1" t="s">
        <v>102</v>
      </c>
      <c r="I394" s="2" t="s">
        <v>102</v>
      </c>
      <c r="J394" s="3">
        <v>43831</v>
      </c>
      <c r="K394" s="1">
        <f t="shared" ca="1" si="104"/>
        <v>6</v>
      </c>
      <c r="L394" s="1" t="str">
        <f t="shared" ca="1" si="105"/>
        <v>5-10 años</v>
      </c>
      <c r="M394" s="3">
        <v>43831</v>
      </c>
      <c r="N394" s="1">
        <f t="shared" ca="1" si="118"/>
        <v>6</v>
      </c>
      <c r="O394" s="1" t="str">
        <f t="shared" ca="1" si="106"/>
        <v>5-10 años</v>
      </c>
      <c r="P394" s="3">
        <v>25569</v>
      </c>
      <c r="Q394" s="1">
        <f t="shared" ca="1" si="107"/>
        <v>56</v>
      </c>
      <c r="R394" s="1" t="str">
        <f t="shared" ca="1" si="108"/>
        <v>55-64</v>
      </c>
      <c r="S394" s="1" t="s">
        <v>137</v>
      </c>
      <c r="T394" s="1"/>
      <c r="U394" s="1">
        <v>1</v>
      </c>
      <c r="V394" s="1">
        <v>1</v>
      </c>
      <c r="W394" s="1">
        <v>1</v>
      </c>
      <c r="X394" s="1">
        <v>1</v>
      </c>
      <c r="Y394" s="1"/>
      <c r="Z394" s="1"/>
      <c r="AA394" s="1"/>
      <c r="AB394" s="1"/>
      <c r="AC394" s="1"/>
      <c r="AD394" s="1"/>
      <c r="AE394" s="1"/>
      <c r="AF394" s="1"/>
      <c r="AG394" s="1"/>
      <c r="AH394" s="1"/>
      <c r="AI394" s="1"/>
      <c r="AJ394" s="1"/>
      <c r="AK394" s="1"/>
      <c r="AL394" s="1"/>
      <c r="AM394" s="1"/>
      <c r="AN394" s="1"/>
      <c r="AO394" s="1"/>
      <c r="AP394" s="1"/>
      <c r="AQ394" s="1"/>
      <c r="AR394" s="1"/>
      <c r="AS394" s="1"/>
      <c r="AT394" s="1"/>
      <c r="AU394" s="1"/>
      <c r="AV394" s="1"/>
      <c r="AW394" s="1"/>
      <c r="AX394" s="1"/>
      <c r="AY394" s="1"/>
      <c r="AZ394" s="1"/>
      <c r="BA394" s="1"/>
      <c r="BB394" s="1"/>
      <c r="BC394" s="1"/>
      <c r="BD394" s="1"/>
      <c r="BE394" s="1"/>
      <c r="BF394" s="1"/>
      <c r="BG394" s="1"/>
      <c r="BH394" s="1"/>
      <c r="BI394" s="1"/>
      <c r="BJ394" s="1"/>
      <c r="BK394" s="1"/>
      <c r="BL394" s="1"/>
      <c r="BM394" s="1"/>
      <c r="BN394" s="1"/>
      <c r="BO394" s="1"/>
      <c r="BP394" s="1"/>
      <c r="BQ394" s="1"/>
      <c r="BR394" s="1">
        <f t="shared" si="102"/>
        <v>4</v>
      </c>
      <c r="BS394" s="1" t="str">
        <f t="shared" si="109"/>
        <v>Sin préstamo</v>
      </c>
      <c r="BT394" s="1" t="s">
        <v>104</v>
      </c>
      <c r="BU394" s="1" t="s">
        <v>109</v>
      </c>
      <c r="BV394" s="1" t="s">
        <v>106</v>
      </c>
      <c r="BW394" s="3" t="s">
        <v>101</v>
      </c>
      <c r="BX394" s="4" t="str">
        <f t="shared" ca="1" si="110"/>
        <v/>
      </c>
      <c r="BY394" s="5" t="str">
        <f t="shared" ca="1" si="111"/>
        <v/>
      </c>
      <c r="BZ394" s="2">
        <f t="shared" ca="1" si="112"/>
        <v>683367</v>
      </c>
      <c r="CA394" s="2"/>
      <c r="CB394" s="2">
        <f t="shared" ca="1" si="113"/>
        <v>683367</v>
      </c>
      <c r="CC394" s="2"/>
      <c r="CD394" s="2"/>
      <c r="CE394" s="2" t="str">
        <f t="shared" ca="1" si="114"/>
        <v/>
      </c>
      <c r="CF394" s="2" t="str">
        <f t="shared" ca="1" si="115"/>
        <v/>
      </c>
      <c r="CG394" s="6" t="str">
        <f t="shared" ca="1" si="116"/>
        <v/>
      </c>
      <c r="CH394" s="2" t="str">
        <f t="shared" ca="1" si="117"/>
        <v/>
      </c>
      <c r="CI394" s="2" t="s">
        <v>102</v>
      </c>
    </row>
    <row r="395" spans="1:87" x14ac:dyDescent="0.75">
      <c r="A395">
        <v>11502</v>
      </c>
      <c r="B395" t="s">
        <v>99</v>
      </c>
      <c r="C395" s="12">
        <v>0.4</v>
      </c>
      <c r="D395" t="s">
        <v>101</v>
      </c>
      <c r="E395" t="s">
        <v>100</v>
      </c>
      <c r="F395" s="12">
        <v>0.3</v>
      </c>
      <c r="G395" s="12" t="str">
        <f t="shared" si="103"/>
        <v>No</v>
      </c>
      <c r="H395" t="s">
        <v>102</v>
      </c>
      <c r="I395" s="7" t="s">
        <v>117</v>
      </c>
      <c r="J395" s="8">
        <v>43646</v>
      </c>
      <c r="K395">
        <f t="shared" ca="1" si="104"/>
        <v>7</v>
      </c>
      <c r="L395" t="str">
        <f t="shared" ca="1" si="105"/>
        <v>5-10 años</v>
      </c>
      <c r="M395" s="8">
        <v>43646</v>
      </c>
      <c r="N395">
        <f t="shared" ca="1" si="118"/>
        <v>7</v>
      </c>
      <c r="O395" t="str">
        <f t="shared" ca="1" si="106"/>
        <v>5-10 años</v>
      </c>
      <c r="P395" s="8">
        <v>23743</v>
      </c>
      <c r="Q395">
        <f t="shared" ca="1" si="107"/>
        <v>61</v>
      </c>
      <c r="R395" t="str">
        <f t="shared" ca="1" si="108"/>
        <v>55-64</v>
      </c>
      <c r="S395" t="s">
        <v>133</v>
      </c>
      <c r="V395">
        <v>1</v>
      </c>
      <c r="X395">
        <v>1</v>
      </c>
      <c r="Z395">
        <v>1</v>
      </c>
      <c r="BR395">
        <f t="shared" si="102"/>
        <v>3</v>
      </c>
      <c r="BS395" t="str">
        <f t="shared" si="109"/>
        <v>Sin préstamo</v>
      </c>
      <c r="BT395" t="s">
        <v>104</v>
      </c>
      <c r="BU395" t="s">
        <v>122</v>
      </c>
      <c r="BV395" t="s">
        <v>123</v>
      </c>
      <c r="BW395" s="8" t="s">
        <v>101</v>
      </c>
      <c r="BX395" s="9" t="str">
        <f t="shared" ca="1" si="110"/>
        <v/>
      </c>
      <c r="BY395" s="10" t="str">
        <f t="shared" ca="1" si="111"/>
        <v/>
      </c>
      <c r="BZ395" s="7">
        <f t="shared" ca="1" si="112"/>
        <v>822824</v>
      </c>
      <c r="CA395" s="7"/>
      <c r="CB395" s="7">
        <f t="shared" ca="1" si="113"/>
        <v>822824</v>
      </c>
      <c r="CC395" s="7"/>
      <c r="CD395" s="7"/>
      <c r="CE395" s="7" t="str">
        <f t="shared" ca="1" si="114"/>
        <v/>
      </c>
      <c r="CF395" s="7" t="str">
        <f t="shared" ca="1" si="115"/>
        <v/>
      </c>
      <c r="CG395" s="11" t="str">
        <f t="shared" ca="1" si="116"/>
        <v/>
      </c>
      <c r="CH395" s="7" t="str">
        <f t="shared" ca="1" si="117"/>
        <v/>
      </c>
      <c r="CI395" s="7" t="s">
        <v>102</v>
      </c>
    </row>
    <row r="396" spans="1:87" x14ac:dyDescent="0.75">
      <c r="A396" s="1">
        <v>11503</v>
      </c>
      <c r="B396" s="1" t="s">
        <v>99</v>
      </c>
      <c r="C396" s="13">
        <v>0.5</v>
      </c>
      <c r="D396" s="1" t="s">
        <v>100</v>
      </c>
      <c r="E396" s="1" t="s">
        <v>101</v>
      </c>
      <c r="F396" s="13"/>
      <c r="G396" s="13" t="str">
        <f t="shared" si="103"/>
        <v>Si</v>
      </c>
      <c r="H396" s="1" t="s">
        <v>102</v>
      </c>
      <c r="I396" s="2" t="s">
        <v>117</v>
      </c>
      <c r="J396" s="3">
        <v>43466</v>
      </c>
      <c r="K396" s="1">
        <f t="shared" ca="1" si="104"/>
        <v>7</v>
      </c>
      <c r="L396" s="1" t="str">
        <f t="shared" ca="1" si="105"/>
        <v>5-10 años</v>
      </c>
      <c r="M396" s="3">
        <v>43466</v>
      </c>
      <c r="N396" s="1">
        <f t="shared" ca="1" si="118"/>
        <v>7</v>
      </c>
      <c r="O396" s="1" t="str">
        <f t="shared" ca="1" si="106"/>
        <v>5-10 años</v>
      </c>
      <c r="P396" s="3">
        <v>36526</v>
      </c>
      <c r="Q396" s="1">
        <f t="shared" ca="1" si="107"/>
        <v>26</v>
      </c>
      <c r="R396" s="1" t="str">
        <f t="shared" ca="1" si="108"/>
        <v>25-34</v>
      </c>
      <c r="S396" s="1" t="s">
        <v>132</v>
      </c>
      <c r="T396" s="1"/>
      <c r="U396" s="1">
        <v>1</v>
      </c>
      <c r="V396" s="1"/>
      <c r="W396" s="1">
        <v>1</v>
      </c>
      <c r="X396" s="1"/>
      <c r="Y396" s="1">
        <v>1</v>
      </c>
      <c r="Z396" s="1"/>
      <c r="AA396" s="1"/>
      <c r="AB396" s="1"/>
      <c r="AC396" s="1"/>
      <c r="AD396" s="1"/>
      <c r="AE396" s="1"/>
      <c r="AF396" s="1"/>
      <c r="AG396" s="1"/>
      <c r="AH396" s="1"/>
      <c r="AI396" s="1"/>
      <c r="AJ396" s="1"/>
      <c r="AK396" s="1"/>
      <c r="AL396" s="1"/>
      <c r="AM396" s="1"/>
      <c r="AN396" s="1"/>
      <c r="AO396" s="1"/>
      <c r="AP396" s="1"/>
      <c r="AQ396" s="1"/>
      <c r="AR396" s="1"/>
      <c r="AS396" s="1"/>
      <c r="AT396" s="1"/>
      <c r="AU396" s="1"/>
      <c r="AV396" s="1"/>
      <c r="AW396" s="1"/>
      <c r="AX396" s="1"/>
      <c r="AY396" s="1"/>
      <c r="AZ396" s="1"/>
      <c r="BA396" s="1"/>
      <c r="BB396" s="1"/>
      <c r="BC396" s="1"/>
      <c r="BD396" s="1"/>
      <c r="BE396" s="1"/>
      <c r="BF396" s="1"/>
      <c r="BG396" s="1"/>
      <c r="BH396" s="1"/>
      <c r="BI396" s="1"/>
      <c r="BJ396" s="1"/>
      <c r="BK396" s="1"/>
      <c r="BL396" s="1"/>
      <c r="BM396" s="1"/>
      <c r="BN396" s="1"/>
      <c r="BO396" s="1"/>
      <c r="BP396" s="1"/>
      <c r="BQ396" s="1"/>
      <c r="BR396" s="1">
        <f t="shared" si="102"/>
        <v>3</v>
      </c>
      <c r="BS396" s="1" t="str">
        <f t="shared" si="109"/>
        <v>Sin préstamo</v>
      </c>
      <c r="BT396" s="1" t="s">
        <v>104</v>
      </c>
      <c r="BU396" s="1" t="s">
        <v>122</v>
      </c>
      <c r="BV396" s="1" t="s">
        <v>123</v>
      </c>
      <c r="BW396" s="3" t="s">
        <v>101</v>
      </c>
      <c r="BX396" s="4" t="str">
        <f t="shared" ca="1" si="110"/>
        <v/>
      </c>
      <c r="BY396" s="5" t="str">
        <f t="shared" ca="1" si="111"/>
        <v/>
      </c>
      <c r="BZ396" s="2">
        <f t="shared" ca="1" si="112"/>
        <v>1847705</v>
      </c>
      <c r="CA396" s="2"/>
      <c r="CB396" s="2">
        <f t="shared" ca="1" si="113"/>
        <v>1847705</v>
      </c>
      <c r="CC396" s="2"/>
      <c r="CD396" s="2"/>
      <c r="CE396" s="2" t="str">
        <f t="shared" ca="1" si="114"/>
        <v/>
      </c>
      <c r="CF396" s="2" t="str">
        <f t="shared" ca="1" si="115"/>
        <v/>
      </c>
      <c r="CG396" s="6" t="str">
        <f t="shared" ca="1" si="116"/>
        <v/>
      </c>
      <c r="CH396" s="2" t="str">
        <f t="shared" ca="1" si="117"/>
        <v/>
      </c>
      <c r="CI396" s="2" t="s">
        <v>102</v>
      </c>
    </row>
    <row r="397" spans="1:87" x14ac:dyDescent="0.75">
      <c r="A397">
        <v>11504</v>
      </c>
      <c r="B397" t="s">
        <v>120</v>
      </c>
      <c r="C397" s="12">
        <v>0.6</v>
      </c>
      <c r="D397" t="s">
        <v>101</v>
      </c>
      <c r="E397" t="s">
        <v>101</v>
      </c>
      <c r="G397" s="12" t="str">
        <f t="shared" si="103"/>
        <v>Si</v>
      </c>
      <c r="H397" t="s">
        <v>116</v>
      </c>
      <c r="I397" s="7" t="s">
        <v>117</v>
      </c>
      <c r="J397" s="8">
        <v>43281</v>
      </c>
      <c r="K397">
        <f t="shared" ca="1" si="104"/>
        <v>8</v>
      </c>
      <c r="L397" t="str">
        <f t="shared" ca="1" si="105"/>
        <v>5-10 años</v>
      </c>
      <c r="M397" s="8">
        <v>43281</v>
      </c>
      <c r="N397">
        <f t="shared" ca="1" si="118"/>
        <v>8</v>
      </c>
      <c r="O397" t="str">
        <f t="shared" ca="1" si="106"/>
        <v>5-10 años</v>
      </c>
      <c r="P397" s="8">
        <v>34700</v>
      </c>
      <c r="Q397">
        <f t="shared" ca="1" si="107"/>
        <v>31</v>
      </c>
      <c r="R397" t="str">
        <f t="shared" ca="1" si="108"/>
        <v>25-34</v>
      </c>
      <c r="S397" t="s">
        <v>133</v>
      </c>
      <c r="T397">
        <v>1</v>
      </c>
      <c r="V397">
        <v>1</v>
      </c>
      <c r="X397">
        <v>1</v>
      </c>
      <c r="Z397">
        <v>1</v>
      </c>
      <c r="BR397">
        <f t="shared" si="102"/>
        <v>4</v>
      </c>
      <c r="BS397" t="str">
        <f t="shared" si="109"/>
        <v>Préstamo</v>
      </c>
      <c r="BT397" t="s">
        <v>104</v>
      </c>
      <c r="BU397" t="s">
        <v>122</v>
      </c>
      <c r="BV397" t="s">
        <v>123</v>
      </c>
      <c r="BW397" s="8" t="s">
        <v>101</v>
      </c>
      <c r="BX397" s="9">
        <f t="shared" ca="1" si="110"/>
        <v>1154616</v>
      </c>
      <c r="BY397" s="10" t="str">
        <f t="shared" ca="1" si="111"/>
        <v>750k-5 mil</v>
      </c>
      <c r="BZ397" s="7">
        <f t="shared" ca="1" si="112"/>
        <v>725494</v>
      </c>
      <c r="CA397" s="7"/>
      <c r="CB397" s="7">
        <f t="shared" ca="1" si="113"/>
        <v>725494</v>
      </c>
      <c r="CC397" s="7" t="s">
        <v>110</v>
      </c>
      <c r="CD397" s="7" t="s">
        <v>111</v>
      </c>
      <c r="CE397" s="7">
        <f t="shared" ca="1" si="114"/>
        <v>4</v>
      </c>
      <c r="CF397" s="7">
        <f t="shared" ca="1" si="115"/>
        <v>288654</v>
      </c>
      <c r="CG397" s="11">
        <f t="shared" ca="1" si="116"/>
        <v>1.5914893851637644</v>
      </c>
      <c r="CH397" s="7" t="str">
        <f t="shared" ca="1" si="117"/>
        <v>1-5x</v>
      </c>
      <c r="CI397" s="7" t="s">
        <v>112</v>
      </c>
    </row>
    <row r="398" spans="1:87" x14ac:dyDescent="0.75">
      <c r="A398" s="1">
        <v>11505</v>
      </c>
      <c r="B398" s="1" t="s">
        <v>115</v>
      </c>
      <c r="C398" s="13">
        <v>0.7</v>
      </c>
      <c r="D398" s="1" t="s">
        <v>100</v>
      </c>
      <c r="E398" s="1" t="s">
        <v>100</v>
      </c>
      <c r="F398" s="13">
        <v>0.4</v>
      </c>
      <c r="G398" s="13" t="str">
        <f t="shared" si="103"/>
        <v>Si</v>
      </c>
      <c r="H398" s="1" t="s">
        <v>102</v>
      </c>
      <c r="I398" s="2" t="s">
        <v>117</v>
      </c>
      <c r="J398" s="3">
        <v>43101</v>
      </c>
      <c r="K398" s="1">
        <f t="shared" ca="1" si="104"/>
        <v>8</v>
      </c>
      <c r="L398" s="1" t="str">
        <f t="shared" ca="1" si="105"/>
        <v>5-10 años</v>
      </c>
      <c r="M398" s="3">
        <v>43101</v>
      </c>
      <c r="N398" s="1">
        <f t="shared" ca="1" si="118"/>
        <v>8</v>
      </c>
      <c r="O398" s="1" t="str">
        <f t="shared" ca="1" si="106"/>
        <v>5-10 años</v>
      </c>
      <c r="P398" s="3">
        <v>32874</v>
      </c>
      <c r="Q398" s="1">
        <f t="shared" ca="1" si="107"/>
        <v>36</v>
      </c>
      <c r="R398" s="1" t="str">
        <f t="shared" ca="1" si="108"/>
        <v>35-44</v>
      </c>
      <c r="S398" s="1" t="s">
        <v>103</v>
      </c>
      <c r="T398" s="1">
        <v>1</v>
      </c>
      <c r="U398" s="1">
        <v>1</v>
      </c>
      <c r="V398" s="1">
        <v>1</v>
      </c>
      <c r="W398" s="1">
        <v>1</v>
      </c>
      <c r="X398" s="1">
        <v>1</v>
      </c>
      <c r="Y398" s="1">
        <v>1</v>
      </c>
      <c r="Z398" s="1">
        <v>1</v>
      </c>
      <c r="AA398" s="1"/>
      <c r="AB398" s="1"/>
      <c r="AC398" s="1"/>
      <c r="AD398" s="1"/>
      <c r="AE398" s="1"/>
      <c r="AF398" s="1"/>
      <c r="AG398" s="1"/>
      <c r="AH398" s="1"/>
      <c r="AI398" s="1"/>
      <c r="AJ398" s="1"/>
      <c r="AK398" s="1"/>
      <c r="AL398" s="1"/>
      <c r="AM398" s="1"/>
      <c r="AN398" s="1"/>
      <c r="AO398" s="1"/>
      <c r="AP398" s="1"/>
      <c r="AQ398" s="1"/>
      <c r="AR398" s="1"/>
      <c r="AS398" s="1"/>
      <c r="AT398" s="1"/>
      <c r="AU398" s="1"/>
      <c r="AV398" s="1"/>
      <c r="AW398" s="1"/>
      <c r="AX398" s="1"/>
      <c r="AY398" s="1"/>
      <c r="AZ398" s="1"/>
      <c r="BA398" s="1"/>
      <c r="BB398" s="1"/>
      <c r="BC398" s="1"/>
      <c r="BD398" s="1"/>
      <c r="BE398" s="1"/>
      <c r="BF398" s="1"/>
      <c r="BG398" s="1"/>
      <c r="BH398" s="1"/>
      <c r="BI398" s="1"/>
      <c r="BJ398" s="1"/>
      <c r="BK398" s="1"/>
      <c r="BL398" s="1"/>
      <c r="BM398" s="1"/>
      <c r="BN398" s="1"/>
      <c r="BO398" s="1"/>
      <c r="BP398" s="1"/>
      <c r="BQ398" s="1"/>
      <c r="BR398" s="1">
        <f t="shared" si="102"/>
        <v>7</v>
      </c>
      <c r="BS398" s="1" t="str">
        <f t="shared" si="109"/>
        <v>Préstamo</v>
      </c>
      <c r="BT398" s="1" t="s">
        <v>104</v>
      </c>
      <c r="BU398" s="1" t="s">
        <v>122</v>
      </c>
      <c r="BV398" s="1" t="s">
        <v>123</v>
      </c>
      <c r="BW398" s="3" t="s">
        <v>101</v>
      </c>
      <c r="BX398" s="4">
        <f t="shared" ca="1" si="110"/>
        <v>4141149</v>
      </c>
      <c r="BY398" s="5" t="str">
        <f t="shared" ca="1" si="111"/>
        <v>750k-5 mil</v>
      </c>
      <c r="BZ398" s="2">
        <f t="shared" ca="1" si="112"/>
        <v>1308593</v>
      </c>
      <c r="CA398" s="2"/>
      <c r="CB398" s="2">
        <f t="shared" ca="1" si="113"/>
        <v>1308593</v>
      </c>
      <c r="CC398" s="2" t="s">
        <v>119</v>
      </c>
      <c r="CD398" s="2" t="s">
        <v>125</v>
      </c>
      <c r="CE398" s="2">
        <f t="shared" ca="1" si="114"/>
        <v>6</v>
      </c>
      <c r="CF398" s="2">
        <f t="shared" ca="1" si="115"/>
        <v>690191.5</v>
      </c>
      <c r="CG398" s="6">
        <f t="shared" ca="1" si="116"/>
        <v>3.1645813480585638</v>
      </c>
      <c r="CH398" s="2" t="str">
        <f t="shared" ca="1" si="117"/>
        <v>1-5x</v>
      </c>
      <c r="CI398" s="2" t="s">
        <v>166</v>
      </c>
    </row>
    <row r="399" spans="1:87" x14ac:dyDescent="0.75">
      <c r="A399">
        <v>11506</v>
      </c>
      <c r="B399" t="s">
        <v>152</v>
      </c>
      <c r="C399" s="12">
        <v>0.8</v>
      </c>
      <c r="D399" t="s">
        <v>101</v>
      </c>
      <c r="E399" t="s">
        <v>100</v>
      </c>
      <c r="F399" s="12">
        <v>0.75</v>
      </c>
      <c r="G399" s="12" t="str">
        <f t="shared" si="103"/>
        <v>Si</v>
      </c>
      <c r="H399" t="s">
        <v>116</v>
      </c>
      <c r="I399" s="7" t="s">
        <v>117</v>
      </c>
      <c r="J399" s="8">
        <v>42916</v>
      </c>
      <c r="K399">
        <f t="shared" ca="1" si="104"/>
        <v>9</v>
      </c>
      <c r="L399" t="str">
        <f t="shared" ca="1" si="105"/>
        <v>5-10 años</v>
      </c>
      <c r="M399" s="8">
        <v>42916</v>
      </c>
      <c r="N399">
        <f t="shared" ca="1" si="118"/>
        <v>9</v>
      </c>
      <c r="O399" t="str">
        <f t="shared" ca="1" si="106"/>
        <v>5-10 años</v>
      </c>
      <c r="P399" s="8">
        <v>31048</v>
      </c>
      <c r="Q399">
        <f t="shared" ca="1" si="107"/>
        <v>41</v>
      </c>
      <c r="R399" t="str">
        <f t="shared" ca="1" si="108"/>
        <v>35-44</v>
      </c>
      <c r="S399" t="s">
        <v>133</v>
      </c>
      <c r="T399">
        <v>1</v>
      </c>
      <c r="V399">
        <v>1</v>
      </c>
      <c r="X399">
        <v>1</v>
      </c>
      <c r="Z399">
        <v>1</v>
      </c>
      <c r="BR399">
        <f t="shared" si="102"/>
        <v>4</v>
      </c>
      <c r="BS399" t="str">
        <f t="shared" si="109"/>
        <v>Préstamo</v>
      </c>
      <c r="BT399" t="s">
        <v>104</v>
      </c>
      <c r="BU399" t="s">
        <v>122</v>
      </c>
      <c r="BV399" t="s">
        <v>123</v>
      </c>
      <c r="BW399" s="8" t="s">
        <v>101</v>
      </c>
      <c r="BX399" s="9">
        <f t="shared" ca="1" si="110"/>
        <v>1809200</v>
      </c>
      <c r="BY399" s="10" t="str">
        <f t="shared" ca="1" si="111"/>
        <v>750k-5 mil</v>
      </c>
      <c r="BZ399" s="7">
        <f t="shared" ca="1" si="112"/>
        <v>296541</v>
      </c>
      <c r="CA399" s="7"/>
      <c r="CB399" s="7">
        <f t="shared" ca="1" si="113"/>
        <v>296541</v>
      </c>
      <c r="CC399" s="7" t="s">
        <v>119</v>
      </c>
      <c r="CD399" s="7" t="s">
        <v>111</v>
      </c>
      <c r="CE399" s="7">
        <f t="shared" ca="1" si="114"/>
        <v>7</v>
      </c>
      <c r="CF399" s="7">
        <f t="shared" ca="1" si="115"/>
        <v>258457.14285714287</v>
      </c>
      <c r="CG399" s="11">
        <f t="shared" ca="1" si="116"/>
        <v>6.1010113272700908</v>
      </c>
      <c r="CH399" s="7" t="str">
        <f t="shared" ca="1" si="117"/>
        <v>5-10x</v>
      </c>
      <c r="CI399" s="7" t="s">
        <v>112</v>
      </c>
    </row>
    <row r="400" spans="1:87" x14ac:dyDescent="0.75">
      <c r="A400" s="1">
        <v>11507</v>
      </c>
      <c r="B400" s="1" t="s">
        <v>127</v>
      </c>
      <c r="C400" s="13">
        <v>0.75</v>
      </c>
      <c r="D400" s="1" t="s">
        <v>100</v>
      </c>
      <c r="E400" s="1" t="s">
        <v>101</v>
      </c>
      <c r="F400" s="13"/>
      <c r="G400" s="13" t="str">
        <f t="shared" si="103"/>
        <v>Si</v>
      </c>
      <c r="H400" s="1" t="s">
        <v>116</v>
      </c>
      <c r="I400" s="2" t="s">
        <v>117</v>
      </c>
      <c r="J400" s="3">
        <v>42736</v>
      </c>
      <c r="K400" s="1">
        <f t="shared" ca="1" si="104"/>
        <v>9</v>
      </c>
      <c r="L400" s="1" t="str">
        <f t="shared" ca="1" si="105"/>
        <v>5-10 años</v>
      </c>
      <c r="M400" s="3">
        <v>42736</v>
      </c>
      <c r="N400" s="1">
        <f t="shared" ca="1" si="118"/>
        <v>9</v>
      </c>
      <c r="O400" s="1" t="str">
        <f t="shared" ca="1" si="106"/>
        <v>5-10 años</v>
      </c>
      <c r="P400" s="3">
        <v>29221</v>
      </c>
      <c r="Q400" s="1">
        <f t="shared" ca="1" si="107"/>
        <v>46</v>
      </c>
      <c r="R400" s="1" t="str">
        <f t="shared" ca="1" si="108"/>
        <v>45-54</v>
      </c>
      <c r="S400" s="1" t="s">
        <v>103</v>
      </c>
      <c r="T400" s="1">
        <v>1</v>
      </c>
      <c r="U400" s="1">
        <v>1</v>
      </c>
      <c r="V400" s="1">
        <v>1</v>
      </c>
      <c r="W400" s="1">
        <v>1</v>
      </c>
      <c r="X400" s="1">
        <v>1</v>
      </c>
      <c r="Y400" s="1"/>
      <c r="Z400" s="1"/>
      <c r="AA400" s="1"/>
      <c r="AB400" s="1"/>
      <c r="AC400" s="1"/>
      <c r="AD400" s="1"/>
      <c r="AE400" s="1"/>
      <c r="AF400" s="1"/>
      <c r="AG400" s="1"/>
      <c r="AH400" s="1"/>
      <c r="AI400" s="1"/>
      <c r="AJ400" s="1"/>
      <c r="AK400" s="1"/>
      <c r="AL400" s="1"/>
      <c r="AM400" s="1"/>
      <c r="AN400" s="1"/>
      <c r="AO400" s="1"/>
      <c r="AP400" s="1"/>
      <c r="AQ400" s="1"/>
      <c r="AR400" s="1"/>
      <c r="AS400" s="1"/>
      <c r="AT400" s="1"/>
      <c r="AU400" s="1"/>
      <c r="AV400" s="1"/>
      <c r="AW400" s="1"/>
      <c r="AX400" s="1"/>
      <c r="AY400" s="1"/>
      <c r="AZ400" s="1"/>
      <c r="BA400" s="1"/>
      <c r="BB400" s="1"/>
      <c r="BC400" s="1"/>
      <c r="BD400" s="1"/>
      <c r="BE400" s="1"/>
      <c r="BF400" s="1"/>
      <c r="BG400" s="1"/>
      <c r="BH400" s="1"/>
      <c r="BI400" s="1"/>
      <c r="BJ400" s="1"/>
      <c r="BK400" s="1"/>
      <c r="BL400" s="1"/>
      <c r="BM400" s="1"/>
      <c r="BN400" s="1"/>
      <c r="BO400" s="1"/>
      <c r="BP400" s="1"/>
      <c r="BQ400" s="1"/>
      <c r="BR400" s="1">
        <f t="shared" si="102"/>
        <v>5</v>
      </c>
      <c r="BS400" s="1" t="str">
        <f t="shared" si="109"/>
        <v>Préstamo</v>
      </c>
      <c r="BT400" s="1" t="s">
        <v>104</v>
      </c>
      <c r="BU400" s="1" t="s">
        <v>122</v>
      </c>
      <c r="BV400" s="1" t="s">
        <v>123</v>
      </c>
      <c r="BW400" s="3" t="s">
        <v>101</v>
      </c>
      <c r="BX400" s="4">
        <f t="shared" ca="1" si="110"/>
        <v>622405</v>
      </c>
      <c r="BY400" s="5" t="str">
        <f t="shared" ca="1" si="111"/>
        <v>250k-750k</v>
      </c>
      <c r="BZ400" s="2">
        <f t="shared" ca="1" si="112"/>
        <v>506520</v>
      </c>
      <c r="CA400" s="2"/>
      <c r="CB400" s="2">
        <f t="shared" ca="1" si="113"/>
        <v>506520</v>
      </c>
      <c r="CC400" s="2" t="s">
        <v>110</v>
      </c>
      <c r="CD400" s="2" t="s">
        <v>125</v>
      </c>
      <c r="CE400" s="2">
        <f t="shared" ca="1" si="114"/>
        <v>5</v>
      </c>
      <c r="CF400" s="2">
        <f t="shared" ca="1" si="115"/>
        <v>124481</v>
      </c>
      <c r="CG400" s="6">
        <f t="shared" ca="1" si="116"/>
        <v>1.2287866224433388</v>
      </c>
      <c r="CH400" s="2" t="str">
        <f t="shared" ca="1" si="117"/>
        <v>1-5x</v>
      </c>
      <c r="CI400" s="2" t="s">
        <v>112</v>
      </c>
    </row>
    <row r="401" spans="1:87" x14ac:dyDescent="0.75">
      <c r="A401">
        <v>11508</v>
      </c>
      <c r="B401" t="s">
        <v>99</v>
      </c>
      <c r="C401" s="12">
        <v>1</v>
      </c>
      <c r="D401" t="s">
        <v>101</v>
      </c>
      <c r="E401" t="s">
        <v>101</v>
      </c>
      <c r="G401" s="12" t="str">
        <f t="shared" si="103"/>
        <v>Si</v>
      </c>
      <c r="H401" t="s">
        <v>102</v>
      </c>
      <c r="I401" s="7" t="s">
        <v>102</v>
      </c>
      <c r="J401" s="8">
        <v>42551</v>
      </c>
      <c r="K401">
        <f t="shared" ca="1" si="104"/>
        <v>10</v>
      </c>
      <c r="L401" t="str">
        <f t="shared" ca="1" si="105"/>
        <v>10-20 años</v>
      </c>
      <c r="M401" s="8">
        <v>42551</v>
      </c>
      <c r="N401">
        <f t="shared" ca="1" si="118"/>
        <v>10</v>
      </c>
      <c r="O401" t="str">
        <f t="shared" ca="1" si="106"/>
        <v>10-20 años</v>
      </c>
      <c r="P401" s="8">
        <v>27395</v>
      </c>
      <c r="Q401">
        <f t="shared" ca="1" si="107"/>
        <v>51</v>
      </c>
      <c r="R401" t="str">
        <f t="shared" ca="1" si="108"/>
        <v>45-54</v>
      </c>
      <c r="S401" t="s">
        <v>133</v>
      </c>
      <c r="T401">
        <v>1</v>
      </c>
      <c r="V401">
        <v>1</v>
      </c>
      <c r="X401">
        <v>1</v>
      </c>
      <c r="Z401">
        <v>1</v>
      </c>
      <c r="BR401">
        <f t="shared" si="102"/>
        <v>4</v>
      </c>
      <c r="BS401" t="str">
        <f t="shared" si="109"/>
        <v>Préstamo</v>
      </c>
      <c r="BT401" t="s">
        <v>104</v>
      </c>
      <c r="BU401" t="s">
        <v>105</v>
      </c>
      <c r="BV401" t="s">
        <v>135</v>
      </c>
      <c r="BW401" s="8" t="s">
        <v>101</v>
      </c>
      <c r="BX401" s="9">
        <f t="shared" ca="1" si="110"/>
        <v>27675</v>
      </c>
      <c r="BY401" s="10" t="str">
        <f t="shared" ca="1" si="111"/>
        <v>&lt;=50k</v>
      </c>
      <c r="BZ401" s="7">
        <f t="shared" ca="1" si="112"/>
        <v>555837</v>
      </c>
      <c r="CA401" s="7"/>
      <c r="CB401" s="7">
        <f t="shared" ca="1" si="113"/>
        <v>555837</v>
      </c>
      <c r="CC401" s="7" t="s">
        <v>110</v>
      </c>
      <c r="CD401" s="7" t="s">
        <v>111</v>
      </c>
      <c r="CE401" s="7">
        <f t="shared" ca="1" si="114"/>
        <v>5</v>
      </c>
      <c r="CF401" s="7">
        <f t="shared" ca="1" si="115"/>
        <v>5535</v>
      </c>
      <c r="CG401" s="11">
        <f t="shared" ca="1" si="116"/>
        <v>4.9789776499225495E-2</v>
      </c>
      <c r="CH401" s="7" t="str">
        <f t="shared" ca="1" si="117"/>
        <v>1x</v>
      </c>
      <c r="CI401" s="7" t="s">
        <v>155</v>
      </c>
    </row>
    <row r="402" spans="1:87" x14ac:dyDescent="0.75">
      <c r="A402" s="1">
        <v>11509</v>
      </c>
      <c r="B402" s="1" t="s">
        <v>99</v>
      </c>
      <c r="C402" s="13">
        <v>0</v>
      </c>
      <c r="D402" s="1" t="s">
        <v>100</v>
      </c>
      <c r="E402" s="1" t="s">
        <v>100</v>
      </c>
      <c r="F402" s="13">
        <v>0.15</v>
      </c>
      <c r="G402" s="13" t="str">
        <f t="shared" si="103"/>
        <v>No</v>
      </c>
      <c r="H402" s="1" t="s">
        <v>116</v>
      </c>
      <c r="I402" s="2" t="s">
        <v>117</v>
      </c>
      <c r="J402" s="3">
        <v>42370</v>
      </c>
      <c r="K402" s="1">
        <f t="shared" ca="1" si="104"/>
        <v>10</v>
      </c>
      <c r="L402" s="1" t="str">
        <f t="shared" ca="1" si="105"/>
        <v>10-20 años</v>
      </c>
      <c r="M402" s="3">
        <v>42370</v>
      </c>
      <c r="N402" s="1">
        <f t="shared" ca="1" si="118"/>
        <v>10</v>
      </c>
      <c r="O402" s="1" t="str">
        <f t="shared" ca="1" si="106"/>
        <v>10-20 años</v>
      </c>
      <c r="P402" s="3">
        <v>25569</v>
      </c>
      <c r="Q402" s="1">
        <f t="shared" ca="1" si="107"/>
        <v>56</v>
      </c>
      <c r="R402" s="1" t="str">
        <f t="shared" ca="1" si="108"/>
        <v>55-64</v>
      </c>
      <c r="S402" s="1" t="s">
        <v>131</v>
      </c>
      <c r="T402" s="1">
        <v>1</v>
      </c>
      <c r="U402" s="1">
        <v>1</v>
      </c>
      <c r="V402" s="1"/>
      <c r="W402" s="1">
        <v>1</v>
      </c>
      <c r="X402" s="1"/>
      <c r="Y402" s="1">
        <v>1</v>
      </c>
      <c r="Z402" s="1"/>
      <c r="AA402" s="1"/>
      <c r="AB402" s="1"/>
      <c r="AC402" s="1"/>
      <c r="AD402" s="1"/>
      <c r="AE402" s="1"/>
      <c r="AF402" s="1"/>
      <c r="AG402" s="1"/>
      <c r="AH402" s="1"/>
      <c r="AI402" s="1"/>
      <c r="AJ402" s="1"/>
      <c r="AK402" s="1"/>
      <c r="AL402" s="1"/>
      <c r="AM402" s="1"/>
      <c r="AN402" s="1"/>
      <c r="AO402" s="1"/>
      <c r="AP402" s="1"/>
      <c r="AQ402" s="1"/>
      <c r="AR402" s="1"/>
      <c r="AS402" s="1"/>
      <c r="AT402" s="1"/>
      <c r="AU402" s="1"/>
      <c r="AV402" s="1"/>
      <c r="AW402" s="1"/>
      <c r="AX402" s="1"/>
      <c r="AY402" s="1"/>
      <c r="AZ402" s="1"/>
      <c r="BA402" s="1"/>
      <c r="BB402" s="1"/>
      <c r="BC402" s="1"/>
      <c r="BD402" s="1"/>
      <c r="BE402" s="1"/>
      <c r="BF402" s="1"/>
      <c r="BG402" s="1"/>
      <c r="BH402" s="1"/>
      <c r="BI402" s="1"/>
      <c r="BJ402" s="1"/>
      <c r="BK402" s="1"/>
      <c r="BL402" s="1"/>
      <c r="BM402" s="1"/>
      <c r="BN402" s="1"/>
      <c r="BO402" s="1"/>
      <c r="BP402" s="1"/>
      <c r="BQ402" s="1"/>
      <c r="BR402" s="1">
        <f t="shared" si="102"/>
        <v>4</v>
      </c>
      <c r="BS402" s="1" t="str">
        <f t="shared" si="109"/>
        <v>Préstamo</v>
      </c>
      <c r="BT402" s="1" t="s">
        <v>104</v>
      </c>
      <c r="BU402" s="1" t="s">
        <v>105</v>
      </c>
      <c r="BV402" s="1" t="s">
        <v>135</v>
      </c>
      <c r="BW402" s="3" t="s">
        <v>101</v>
      </c>
      <c r="BX402" s="4">
        <f t="shared" ca="1" si="110"/>
        <v>3830607</v>
      </c>
      <c r="BY402" s="5" t="str">
        <f t="shared" ca="1" si="111"/>
        <v>750k-5 mil</v>
      </c>
      <c r="BZ402" s="2">
        <f t="shared" ca="1" si="112"/>
        <v>1130803</v>
      </c>
      <c r="CA402" s="2"/>
      <c r="CB402" s="2">
        <f t="shared" ca="1" si="113"/>
        <v>1130803</v>
      </c>
      <c r="CC402" s="2" t="s">
        <v>119</v>
      </c>
      <c r="CD402" s="2" t="s">
        <v>125</v>
      </c>
      <c r="CE402" s="2">
        <f t="shared" ca="1" si="114"/>
        <v>3</v>
      </c>
      <c r="CF402" s="2">
        <f t="shared" ca="1" si="115"/>
        <v>1276869</v>
      </c>
      <c r="CG402" s="6">
        <f t="shared" ca="1" si="116"/>
        <v>3.3875104682247925</v>
      </c>
      <c r="CH402" s="2" t="str">
        <f t="shared" ca="1" si="117"/>
        <v>1-5x</v>
      </c>
      <c r="CI402" s="2" t="s">
        <v>158</v>
      </c>
    </row>
    <row r="403" spans="1:87" x14ac:dyDescent="0.75">
      <c r="A403">
        <v>11510</v>
      </c>
      <c r="B403" t="s">
        <v>99</v>
      </c>
      <c r="C403" s="12">
        <v>0.4</v>
      </c>
      <c r="D403" t="s">
        <v>101</v>
      </c>
      <c r="E403" t="s">
        <v>100</v>
      </c>
      <c r="F403" s="12">
        <v>0.5</v>
      </c>
      <c r="G403" s="12" t="str">
        <f t="shared" si="103"/>
        <v>No</v>
      </c>
      <c r="H403" t="s">
        <v>150</v>
      </c>
      <c r="I403" s="7" t="s">
        <v>124</v>
      </c>
      <c r="J403" s="8">
        <v>42185</v>
      </c>
      <c r="K403">
        <f t="shared" ca="1" si="104"/>
        <v>11</v>
      </c>
      <c r="L403" t="str">
        <f t="shared" ca="1" si="105"/>
        <v>10-20 años</v>
      </c>
      <c r="M403" s="8">
        <v>42185</v>
      </c>
      <c r="N403">
        <f t="shared" ca="1" si="118"/>
        <v>11</v>
      </c>
      <c r="O403" t="str">
        <f t="shared" ca="1" si="106"/>
        <v>10-20 años</v>
      </c>
      <c r="P403" s="8">
        <v>23743</v>
      </c>
      <c r="Q403">
        <f t="shared" ca="1" si="107"/>
        <v>61</v>
      </c>
      <c r="R403" t="str">
        <f t="shared" ca="1" si="108"/>
        <v>55-64</v>
      </c>
      <c r="S403" t="s">
        <v>132</v>
      </c>
      <c r="T403">
        <v>1</v>
      </c>
      <c r="V403">
        <v>1</v>
      </c>
      <c r="X403">
        <v>1</v>
      </c>
      <c r="Z403">
        <v>1</v>
      </c>
      <c r="BR403">
        <f t="shared" si="102"/>
        <v>4</v>
      </c>
      <c r="BS403" t="str">
        <f t="shared" si="109"/>
        <v>Préstamo</v>
      </c>
      <c r="BT403" t="s">
        <v>104</v>
      </c>
      <c r="BU403" t="s">
        <v>109</v>
      </c>
      <c r="BV403" t="s">
        <v>106</v>
      </c>
      <c r="BW403" s="8" t="s">
        <v>101</v>
      </c>
      <c r="BX403" s="9">
        <f t="shared" ca="1" si="110"/>
        <v>1013798</v>
      </c>
      <c r="BY403" s="10" t="str">
        <f t="shared" ca="1" si="111"/>
        <v>750k-5 mil</v>
      </c>
      <c r="BZ403" s="7">
        <f t="shared" ca="1" si="112"/>
        <v>1555003</v>
      </c>
      <c r="CA403" s="7"/>
      <c r="CB403" s="7">
        <f t="shared" ca="1" si="113"/>
        <v>1555003</v>
      </c>
      <c r="CC403" s="7" t="s">
        <v>119</v>
      </c>
      <c r="CD403" s="7" t="s">
        <v>111</v>
      </c>
      <c r="CE403" s="7">
        <f t="shared" ca="1" si="114"/>
        <v>10</v>
      </c>
      <c r="CF403" s="7">
        <f t="shared" ca="1" si="115"/>
        <v>101379.8</v>
      </c>
      <c r="CG403" s="11">
        <f t="shared" ca="1" si="116"/>
        <v>0.65195887081889869</v>
      </c>
      <c r="CH403" s="7" t="str">
        <f t="shared" ca="1" si="117"/>
        <v>1x</v>
      </c>
      <c r="CI403" s="7" t="s">
        <v>112</v>
      </c>
    </row>
    <row r="404" spans="1:87" x14ac:dyDescent="0.75">
      <c r="A404" s="1">
        <v>11511</v>
      </c>
      <c r="B404" s="1" t="s">
        <v>127</v>
      </c>
      <c r="C404" s="13">
        <v>0.15</v>
      </c>
      <c r="D404" s="1" t="s">
        <v>100</v>
      </c>
      <c r="E404" s="1" t="s">
        <v>101</v>
      </c>
      <c r="F404" s="13"/>
      <c r="G404" s="13" t="str">
        <f t="shared" si="103"/>
        <v>No</v>
      </c>
      <c r="H404" s="1" t="s">
        <v>102</v>
      </c>
      <c r="I404" s="2" t="s">
        <v>117</v>
      </c>
      <c r="J404" s="3">
        <v>42005</v>
      </c>
      <c r="K404" s="1">
        <f t="shared" ca="1" si="104"/>
        <v>11</v>
      </c>
      <c r="L404" s="1" t="str">
        <f t="shared" ca="1" si="105"/>
        <v>10-20 años</v>
      </c>
      <c r="M404" s="3">
        <v>42005</v>
      </c>
      <c r="N404" s="1">
        <f t="shared" ca="1" si="118"/>
        <v>11</v>
      </c>
      <c r="O404" s="1" t="str">
        <f t="shared" ca="1" si="106"/>
        <v>10-20 años</v>
      </c>
      <c r="P404" s="3">
        <v>36526</v>
      </c>
      <c r="Q404" s="1">
        <f t="shared" ca="1" si="107"/>
        <v>26</v>
      </c>
      <c r="R404" s="1" t="str">
        <f t="shared" ca="1" si="108"/>
        <v>25-34</v>
      </c>
      <c r="S404" s="1" t="s">
        <v>114</v>
      </c>
      <c r="T404" s="1"/>
      <c r="U404" s="1">
        <v>1</v>
      </c>
      <c r="V404" s="1">
        <v>1</v>
      </c>
      <c r="W404" s="1">
        <v>1</v>
      </c>
      <c r="X404" s="1">
        <v>1</v>
      </c>
      <c r="Y404" s="1">
        <v>1</v>
      </c>
      <c r="Z404" s="1">
        <v>1</v>
      </c>
      <c r="AA404" s="1"/>
      <c r="AB404" s="1"/>
      <c r="AC404" s="1"/>
      <c r="AD404" s="1"/>
      <c r="AE404" s="1"/>
      <c r="AF404" s="1"/>
      <c r="AG404" s="1"/>
      <c r="AH404" s="1"/>
      <c r="AI404" s="1"/>
      <c r="AJ404" s="1"/>
      <c r="AK404" s="1"/>
      <c r="AL404" s="1"/>
      <c r="AM404" s="1"/>
      <c r="AN404" s="1"/>
      <c r="AO404" s="1"/>
      <c r="AP404" s="1"/>
      <c r="AQ404" s="1"/>
      <c r="AR404" s="1"/>
      <c r="AS404" s="1"/>
      <c r="AT404" s="1"/>
      <c r="AU404" s="1"/>
      <c r="AV404" s="1"/>
      <c r="AW404" s="1"/>
      <c r="AX404" s="1"/>
      <c r="AY404" s="1"/>
      <c r="AZ404" s="1"/>
      <c r="BA404" s="1"/>
      <c r="BB404" s="1"/>
      <c r="BC404" s="1"/>
      <c r="BD404" s="1"/>
      <c r="BE404" s="1"/>
      <c r="BF404" s="1"/>
      <c r="BG404" s="1"/>
      <c r="BH404" s="1"/>
      <c r="BI404" s="1"/>
      <c r="BJ404" s="1"/>
      <c r="BK404" s="1"/>
      <c r="BL404" s="1"/>
      <c r="BM404" s="1"/>
      <c r="BN404" s="1"/>
      <c r="BO404" s="1"/>
      <c r="BP404" s="1"/>
      <c r="BQ404" s="1"/>
      <c r="BR404" s="1">
        <f t="shared" si="102"/>
        <v>6</v>
      </c>
      <c r="BS404" s="1" t="str">
        <f t="shared" si="109"/>
        <v>Sin préstamo</v>
      </c>
      <c r="BT404" s="1" t="s">
        <v>104</v>
      </c>
      <c r="BU404" s="1" t="s">
        <v>122</v>
      </c>
      <c r="BV404" s="1" t="s">
        <v>130</v>
      </c>
      <c r="BW404" s="3" t="s">
        <v>101</v>
      </c>
      <c r="BX404" s="4" t="str">
        <f t="shared" ca="1" si="110"/>
        <v/>
      </c>
      <c r="BY404" s="5" t="str">
        <f t="shared" ca="1" si="111"/>
        <v/>
      </c>
      <c r="BZ404" s="2">
        <f t="shared" ca="1" si="112"/>
        <v>1368250</v>
      </c>
      <c r="CA404" s="2"/>
      <c r="CB404" s="2">
        <f t="shared" ca="1" si="113"/>
        <v>1368250</v>
      </c>
      <c r="CC404" s="2"/>
      <c r="CD404" s="2"/>
      <c r="CE404" s="2" t="str">
        <f t="shared" ca="1" si="114"/>
        <v/>
      </c>
      <c r="CF404" s="2" t="str">
        <f t="shared" ca="1" si="115"/>
        <v/>
      </c>
      <c r="CG404" s="6" t="str">
        <f t="shared" ca="1" si="116"/>
        <v/>
      </c>
      <c r="CH404" s="2" t="str">
        <f t="shared" ca="1" si="117"/>
        <v/>
      </c>
      <c r="CI404" s="2" t="s">
        <v>102</v>
      </c>
    </row>
    <row r="405" spans="1:87" x14ac:dyDescent="0.75">
      <c r="A405">
        <v>11512</v>
      </c>
      <c r="B405" t="s">
        <v>99</v>
      </c>
      <c r="C405" s="12">
        <v>0.2</v>
      </c>
      <c r="D405" t="s">
        <v>101</v>
      </c>
      <c r="E405" t="s">
        <v>101</v>
      </c>
      <c r="G405" s="12" t="str">
        <f t="shared" si="103"/>
        <v>No</v>
      </c>
      <c r="H405" t="s">
        <v>116</v>
      </c>
      <c r="I405" s="7" t="s">
        <v>117</v>
      </c>
      <c r="J405" s="8">
        <v>41640</v>
      </c>
      <c r="K405">
        <f t="shared" ca="1" si="104"/>
        <v>12</v>
      </c>
      <c r="L405" t="str">
        <f t="shared" ca="1" si="105"/>
        <v>10-20 años</v>
      </c>
      <c r="M405" s="8">
        <v>41640</v>
      </c>
      <c r="N405">
        <f t="shared" ca="1" si="118"/>
        <v>12</v>
      </c>
      <c r="O405" t="str">
        <f t="shared" ca="1" si="106"/>
        <v>10-20 años</v>
      </c>
      <c r="P405" s="8">
        <v>34700</v>
      </c>
      <c r="Q405">
        <f t="shared" ca="1" si="107"/>
        <v>31</v>
      </c>
      <c r="R405" t="str">
        <f t="shared" ca="1" si="108"/>
        <v>25-34</v>
      </c>
      <c r="S405" t="s">
        <v>126</v>
      </c>
      <c r="T405">
        <v>1</v>
      </c>
      <c r="V405">
        <v>1</v>
      </c>
      <c r="X405">
        <v>1</v>
      </c>
      <c r="Z405">
        <v>1</v>
      </c>
      <c r="BR405">
        <f t="shared" si="102"/>
        <v>4</v>
      </c>
      <c r="BS405" t="str">
        <f t="shared" si="109"/>
        <v>Préstamo</v>
      </c>
      <c r="BT405" t="s">
        <v>104</v>
      </c>
      <c r="BU405" t="s">
        <v>122</v>
      </c>
      <c r="BV405" t="s">
        <v>123</v>
      </c>
      <c r="BW405" s="8" t="s">
        <v>101</v>
      </c>
      <c r="BX405" s="9">
        <f t="shared" ca="1" si="110"/>
        <v>1286116</v>
      </c>
      <c r="BY405" s="10" t="str">
        <f t="shared" ca="1" si="111"/>
        <v>750k-5 mil</v>
      </c>
      <c r="BZ405" s="7">
        <f t="shared" ca="1" si="112"/>
        <v>957276</v>
      </c>
      <c r="CA405" s="7"/>
      <c r="CB405" s="7">
        <f t="shared" ca="1" si="113"/>
        <v>957276</v>
      </c>
      <c r="CC405" s="7" t="s">
        <v>110</v>
      </c>
      <c r="CD405" s="7" t="s">
        <v>111</v>
      </c>
      <c r="CE405" s="7">
        <f t="shared" ca="1" si="114"/>
        <v>9</v>
      </c>
      <c r="CF405" s="7">
        <f t="shared" ca="1" si="115"/>
        <v>142901.77777777778</v>
      </c>
      <c r="CG405" s="11">
        <f t="shared" ca="1" si="116"/>
        <v>1.3435163944358786</v>
      </c>
      <c r="CH405" s="7" t="str">
        <f t="shared" ca="1" si="117"/>
        <v>1-5x</v>
      </c>
      <c r="CI405" s="7" t="s">
        <v>112</v>
      </c>
    </row>
    <row r="406" spans="1:87" x14ac:dyDescent="0.75">
      <c r="A406" s="1">
        <v>11513</v>
      </c>
      <c r="B406" s="1" t="s">
        <v>99</v>
      </c>
      <c r="C406" s="13">
        <v>0.3</v>
      </c>
      <c r="D406" s="1" t="s">
        <v>100</v>
      </c>
      <c r="E406" s="1" t="s">
        <v>100</v>
      </c>
      <c r="F406" s="13">
        <v>0.15</v>
      </c>
      <c r="G406" s="13" t="str">
        <f t="shared" si="103"/>
        <v>No</v>
      </c>
      <c r="H406" s="1" t="s">
        <v>107</v>
      </c>
      <c r="I406" s="2" t="s">
        <v>124</v>
      </c>
      <c r="J406" s="3">
        <v>41275</v>
      </c>
      <c r="K406" s="1">
        <f t="shared" ca="1" si="104"/>
        <v>13</v>
      </c>
      <c r="L406" s="1" t="str">
        <f t="shared" ca="1" si="105"/>
        <v>10-20 años</v>
      </c>
      <c r="M406" s="3">
        <v>41275</v>
      </c>
      <c r="N406" s="1">
        <f t="shared" ca="1" si="118"/>
        <v>13</v>
      </c>
      <c r="O406" s="1" t="str">
        <f t="shared" ca="1" si="106"/>
        <v>10-20 años</v>
      </c>
      <c r="P406" s="3">
        <v>32874</v>
      </c>
      <c r="Q406" s="1">
        <f t="shared" ca="1" si="107"/>
        <v>36</v>
      </c>
      <c r="R406" s="1" t="str">
        <f t="shared" ca="1" si="108"/>
        <v>35-44</v>
      </c>
      <c r="S406" s="1" t="s">
        <v>141</v>
      </c>
      <c r="T406" s="1">
        <v>1</v>
      </c>
      <c r="U406" s="1">
        <v>1</v>
      </c>
      <c r="V406" s="1">
        <v>1</v>
      </c>
      <c r="W406" s="1">
        <v>1</v>
      </c>
      <c r="X406" s="1">
        <v>1</v>
      </c>
      <c r="Y406" s="1"/>
      <c r="Z406" s="1"/>
      <c r="AA406" s="1"/>
      <c r="AB406" s="1"/>
      <c r="AC406" s="1"/>
      <c r="AD406" s="1"/>
      <c r="AE406" s="1"/>
      <c r="AF406" s="1"/>
      <c r="AG406" s="1"/>
      <c r="AH406" s="1"/>
      <c r="AI406" s="1"/>
      <c r="AJ406" s="1"/>
      <c r="AK406" s="1"/>
      <c r="AL406" s="1"/>
      <c r="AM406" s="1"/>
      <c r="AN406" s="1"/>
      <c r="AO406" s="1"/>
      <c r="AP406" s="1"/>
      <c r="AQ406" s="1"/>
      <c r="AR406" s="1"/>
      <c r="AS406" s="1"/>
      <c r="AT406" s="1"/>
      <c r="AU406" s="1"/>
      <c r="AV406" s="1"/>
      <c r="AW406" s="1"/>
      <c r="AX406" s="1"/>
      <c r="AY406" s="1"/>
      <c r="AZ406" s="1"/>
      <c r="BA406" s="1"/>
      <c r="BB406" s="1"/>
      <c r="BC406" s="1"/>
      <c r="BD406" s="1"/>
      <c r="BE406" s="1"/>
      <c r="BF406" s="1"/>
      <c r="BG406" s="1"/>
      <c r="BH406" s="1"/>
      <c r="BI406" s="1"/>
      <c r="BJ406" s="1"/>
      <c r="BK406" s="1"/>
      <c r="BL406" s="1"/>
      <c r="BM406" s="1"/>
      <c r="BN406" s="1"/>
      <c r="BO406" s="1"/>
      <c r="BP406" s="1"/>
      <c r="BQ406" s="1"/>
      <c r="BR406" s="1">
        <f t="shared" si="102"/>
        <v>5</v>
      </c>
      <c r="BS406" s="1" t="str">
        <f t="shared" si="109"/>
        <v>Préstamo</v>
      </c>
      <c r="BT406" s="1" t="s">
        <v>104</v>
      </c>
      <c r="BU406" s="1" t="s">
        <v>122</v>
      </c>
      <c r="BV406" s="1" t="s">
        <v>123</v>
      </c>
      <c r="BW406" s="3" t="s">
        <v>101</v>
      </c>
      <c r="BX406" s="4">
        <f t="shared" ca="1" si="110"/>
        <v>797271</v>
      </c>
      <c r="BY406" s="5" t="str">
        <f t="shared" ca="1" si="111"/>
        <v>750k-5 mil</v>
      </c>
      <c r="BZ406" s="2">
        <f t="shared" ca="1" si="112"/>
        <v>229617</v>
      </c>
      <c r="CA406" s="2"/>
      <c r="CB406" s="2">
        <f t="shared" ca="1" si="113"/>
        <v>229617</v>
      </c>
      <c r="CC406" s="2" t="s">
        <v>119</v>
      </c>
      <c r="CD406" s="2" t="s">
        <v>125</v>
      </c>
      <c r="CE406" s="2">
        <f t="shared" ca="1" si="114"/>
        <v>9</v>
      </c>
      <c r="CF406" s="2">
        <f t="shared" ca="1" si="115"/>
        <v>88585.666666666672</v>
      </c>
      <c r="CG406" s="6">
        <f t="shared" ca="1" si="116"/>
        <v>3.4721775826702728</v>
      </c>
      <c r="CH406" s="2" t="str">
        <f t="shared" ca="1" si="117"/>
        <v>1-5x</v>
      </c>
      <c r="CI406" s="2" t="s">
        <v>112</v>
      </c>
    </row>
    <row r="407" spans="1:87" x14ac:dyDescent="0.75">
      <c r="A407">
        <v>11514</v>
      </c>
      <c r="B407" t="s">
        <v>99</v>
      </c>
      <c r="C407" s="12">
        <v>0.4</v>
      </c>
      <c r="D407" t="s">
        <v>101</v>
      </c>
      <c r="E407" t="s">
        <v>100</v>
      </c>
      <c r="F407" s="12">
        <v>0.3</v>
      </c>
      <c r="G407" s="12" t="str">
        <f t="shared" si="103"/>
        <v>No</v>
      </c>
      <c r="H407" t="s">
        <v>102</v>
      </c>
      <c r="I407" s="7" t="s">
        <v>102</v>
      </c>
      <c r="J407" s="8">
        <v>40909</v>
      </c>
      <c r="K407">
        <f t="shared" ca="1" si="104"/>
        <v>14</v>
      </c>
      <c r="L407" t="str">
        <f t="shared" ca="1" si="105"/>
        <v>10-20 años</v>
      </c>
      <c r="M407" s="8">
        <v>40909</v>
      </c>
      <c r="N407">
        <f t="shared" ca="1" si="118"/>
        <v>14</v>
      </c>
      <c r="O407" t="str">
        <f t="shared" ca="1" si="106"/>
        <v>10-20 años</v>
      </c>
      <c r="P407" s="8">
        <v>31048</v>
      </c>
      <c r="Q407">
        <f t="shared" ca="1" si="107"/>
        <v>41</v>
      </c>
      <c r="R407" t="str">
        <f t="shared" ca="1" si="108"/>
        <v>35-44</v>
      </c>
      <c r="S407" t="s">
        <v>121</v>
      </c>
      <c r="V407">
        <v>1</v>
      </c>
      <c r="X407">
        <v>1</v>
      </c>
      <c r="Z407">
        <v>1</v>
      </c>
      <c r="BR407">
        <f t="shared" si="102"/>
        <v>3</v>
      </c>
      <c r="BS407" t="str">
        <f t="shared" si="109"/>
        <v>Sin préstamo</v>
      </c>
      <c r="BT407" t="s">
        <v>104</v>
      </c>
      <c r="BU407" t="s">
        <v>109</v>
      </c>
      <c r="BV407" t="s">
        <v>106</v>
      </c>
      <c r="BW407" s="8" t="s">
        <v>101</v>
      </c>
      <c r="BX407" s="9" t="str">
        <f t="shared" ca="1" si="110"/>
        <v/>
      </c>
      <c r="BY407" s="10" t="str">
        <f t="shared" ca="1" si="111"/>
        <v/>
      </c>
      <c r="BZ407" s="7">
        <f t="shared" ca="1" si="112"/>
        <v>170284</v>
      </c>
      <c r="CA407" s="7"/>
      <c r="CB407" s="7">
        <f t="shared" ca="1" si="113"/>
        <v>170284</v>
      </c>
      <c r="CC407" s="7"/>
      <c r="CD407" s="7"/>
      <c r="CE407" s="7" t="str">
        <f t="shared" ca="1" si="114"/>
        <v/>
      </c>
      <c r="CF407" s="7" t="str">
        <f t="shared" ca="1" si="115"/>
        <v/>
      </c>
      <c r="CG407" s="11" t="str">
        <f t="shared" ca="1" si="116"/>
        <v/>
      </c>
      <c r="CH407" s="7" t="str">
        <f t="shared" ca="1" si="117"/>
        <v/>
      </c>
      <c r="CI407" s="7" t="s">
        <v>102</v>
      </c>
    </row>
    <row r="408" spans="1:87" x14ac:dyDescent="0.75">
      <c r="A408" s="1">
        <v>11515</v>
      </c>
      <c r="B408" s="1" t="s">
        <v>99</v>
      </c>
      <c r="C408" s="13">
        <v>0.5</v>
      </c>
      <c r="D408" s="1" t="s">
        <v>100</v>
      </c>
      <c r="E408" s="1" t="s">
        <v>101</v>
      </c>
      <c r="F408" s="13"/>
      <c r="G408" s="13" t="str">
        <f t="shared" si="103"/>
        <v>Si</v>
      </c>
      <c r="H408" s="1" t="s">
        <v>102</v>
      </c>
      <c r="I408" s="2" t="s">
        <v>102</v>
      </c>
      <c r="J408" s="3">
        <v>40544</v>
      </c>
      <c r="K408" s="1">
        <f t="shared" ca="1" si="104"/>
        <v>15</v>
      </c>
      <c r="L408" s="1" t="str">
        <f t="shared" ca="1" si="105"/>
        <v>10-20 años</v>
      </c>
      <c r="M408" s="3">
        <v>40544</v>
      </c>
      <c r="N408" s="1">
        <f t="shared" ca="1" si="118"/>
        <v>15</v>
      </c>
      <c r="O408" s="1" t="str">
        <f t="shared" ca="1" si="106"/>
        <v>10-20 años</v>
      </c>
      <c r="P408" s="3">
        <v>29221</v>
      </c>
      <c r="Q408" s="1">
        <f t="shared" ca="1" si="107"/>
        <v>46</v>
      </c>
      <c r="R408" s="1" t="str">
        <f t="shared" ca="1" si="108"/>
        <v>45-54</v>
      </c>
      <c r="S408" s="1" t="s">
        <v>118</v>
      </c>
      <c r="T408" s="1"/>
      <c r="U408" s="1">
        <v>1</v>
      </c>
      <c r="V408" s="1"/>
      <c r="W408" s="1">
        <v>1</v>
      </c>
      <c r="X408" s="1"/>
      <c r="Y408" s="1">
        <v>1</v>
      </c>
      <c r="Z408" s="1"/>
      <c r="AA408" s="1"/>
      <c r="AB408" s="1"/>
      <c r="AC408" s="1"/>
      <c r="AD408" s="1"/>
      <c r="AE408" s="1"/>
      <c r="AF408" s="1"/>
      <c r="AG408" s="1"/>
      <c r="AH408" s="1"/>
      <c r="AI408" s="1"/>
      <c r="AJ408" s="1"/>
      <c r="AK408" s="1"/>
      <c r="AL408" s="1"/>
      <c r="AM408" s="1"/>
      <c r="AN408" s="1"/>
      <c r="AO408" s="1"/>
      <c r="AP408" s="1"/>
      <c r="AQ408" s="1"/>
      <c r="AR408" s="1"/>
      <c r="AS408" s="1"/>
      <c r="AT408" s="1"/>
      <c r="AU408" s="1"/>
      <c r="AV408" s="1"/>
      <c r="AW408" s="1"/>
      <c r="AX408" s="1"/>
      <c r="AY408" s="1"/>
      <c r="AZ408" s="1"/>
      <c r="BA408" s="1"/>
      <c r="BB408" s="1"/>
      <c r="BC408" s="1"/>
      <c r="BD408" s="1"/>
      <c r="BE408" s="1"/>
      <c r="BF408" s="1"/>
      <c r="BG408" s="1"/>
      <c r="BH408" s="1"/>
      <c r="BI408" s="1"/>
      <c r="BJ408" s="1"/>
      <c r="BK408" s="1"/>
      <c r="BL408" s="1"/>
      <c r="BM408" s="1"/>
      <c r="BN408" s="1"/>
      <c r="BO408" s="1"/>
      <c r="BP408" s="1"/>
      <c r="BQ408" s="1"/>
      <c r="BR408" s="1">
        <f t="shared" si="102"/>
        <v>3</v>
      </c>
      <c r="BS408" s="1" t="str">
        <f t="shared" si="109"/>
        <v>Sin préstamo</v>
      </c>
      <c r="BT408" s="1" t="s">
        <v>104</v>
      </c>
      <c r="BU408" s="1" t="s">
        <v>122</v>
      </c>
      <c r="BV408" s="1" t="s">
        <v>134</v>
      </c>
      <c r="BW408" s="3" t="s">
        <v>101</v>
      </c>
      <c r="BX408" s="4" t="str">
        <f t="shared" ca="1" si="110"/>
        <v/>
      </c>
      <c r="BY408" s="5" t="str">
        <f t="shared" ca="1" si="111"/>
        <v/>
      </c>
      <c r="BZ408" s="2">
        <f t="shared" ca="1" si="112"/>
        <v>760218</v>
      </c>
      <c r="CA408" s="2"/>
      <c r="CB408" s="2">
        <f t="shared" ca="1" si="113"/>
        <v>760218</v>
      </c>
      <c r="CC408" s="2"/>
      <c r="CD408" s="2"/>
      <c r="CE408" s="2" t="str">
        <f t="shared" ca="1" si="114"/>
        <v/>
      </c>
      <c r="CF408" s="2" t="str">
        <f t="shared" ca="1" si="115"/>
        <v/>
      </c>
      <c r="CG408" s="6" t="str">
        <f t="shared" ca="1" si="116"/>
        <v/>
      </c>
      <c r="CH408" s="2" t="str">
        <f t="shared" ca="1" si="117"/>
        <v/>
      </c>
      <c r="CI408" s="2" t="s">
        <v>102</v>
      </c>
    </row>
    <row r="409" spans="1:87" x14ac:dyDescent="0.75">
      <c r="A409">
        <v>11516</v>
      </c>
      <c r="B409" t="s">
        <v>142</v>
      </c>
      <c r="C409" s="12">
        <v>0.6</v>
      </c>
      <c r="D409" t="s">
        <v>101</v>
      </c>
      <c r="E409" t="s">
        <v>101</v>
      </c>
      <c r="G409" s="12" t="str">
        <f t="shared" si="103"/>
        <v>Si</v>
      </c>
      <c r="H409" t="s">
        <v>102</v>
      </c>
      <c r="I409" s="7" t="s">
        <v>117</v>
      </c>
      <c r="J409" s="8">
        <v>40179</v>
      </c>
      <c r="K409">
        <f t="shared" ca="1" si="104"/>
        <v>16</v>
      </c>
      <c r="L409" t="str">
        <f t="shared" ca="1" si="105"/>
        <v>10-20 años</v>
      </c>
      <c r="M409" s="8">
        <v>40179</v>
      </c>
      <c r="N409">
        <f t="shared" ca="1" si="118"/>
        <v>16</v>
      </c>
      <c r="O409" t="str">
        <f t="shared" ca="1" si="106"/>
        <v>10-20 años</v>
      </c>
      <c r="P409" s="8">
        <v>27395</v>
      </c>
      <c r="Q409">
        <f t="shared" ca="1" si="107"/>
        <v>51</v>
      </c>
      <c r="R409" t="str">
        <f t="shared" ca="1" si="108"/>
        <v>45-54</v>
      </c>
      <c r="S409" t="s">
        <v>137</v>
      </c>
      <c r="T409">
        <v>1</v>
      </c>
      <c r="V409">
        <v>1</v>
      </c>
      <c r="X409">
        <v>1</v>
      </c>
      <c r="Z409">
        <v>1</v>
      </c>
      <c r="BR409">
        <f t="shared" si="102"/>
        <v>4</v>
      </c>
      <c r="BS409" t="str">
        <f t="shared" si="109"/>
        <v>Préstamo</v>
      </c>
      <c r="BT409" t="s">
        <v>104</v>
      </c>
      <c r="BU409" t="s">
        <v>122</v>
      </c>
      <c r="BV409" t="s">
        <v>123</v>
      </c>
      <c r="BW409" s="8" t="s">
        <v>101</v>
      </c>
      <c r="BX409" s="9">
        <f t="shared" ca="1" si="110"/>
        <v>1174973</v>
      </c>
      <c r="BY409" s="10" t="str">
        <f t="shared" ca="1" si="111"/>
        <v>750k-5 mil</v>
      </c>
      <c r="BZ409" s="7">
        <f t="shared" ca="1" si="112"/>
        <v>481359</v>
      </c>
      <c r="CA409" s="7"/>
      <c r="CB409" s="7">
        <f t="shared" ca="1" si="113"/>
        <v>481359</v>
      </c>
      <c r="CC409" s="7" t="s">
        <v>110</v>
      </c>
      <c r="CD409" s="7" t="s">
        <v>111</v>
      </c>
      <c r="CE409" s="7">
        <f t="shared" ca="1" si="114"/>
        <v>9</v>
      </c>
      <c r="CF409" s="7">
        <f t="shared" ca="1" si="115"/>
        <v>130552.55555555556</v>
      </c>
      <c r="CG409" s="11">
        <f t="shared" ca="1" si="116"/>
        <v>2.4409494784557886</v>
      </c>
      <c r="CH409" s="7" t="str">
        <f t="shared" ca="1" si="117"/>
        <v>1-5x</v>
      </c>
      <c r="CI409" s="7" t="s">
        <v>112</v>
      </c>
    </row>
    <row r="410" spans="1:87" x14ac:dyDescent="0.75">
      <c r="A410" s="1">
        <v>11517</v>
      </c>
      <c r="B410" s="1" t="s">
        <v>136</v>
      </c>
      <c r="C410" s="13">
        <v>0.7</v>
      </c>
      <c r="D410" s="1" t="s">
        <v>100</v>
      </c>
      <c r="E410" s="1" t="s">
        <v>100</v>
      </c>
      <c r="F410" s="13">
        <v>0.4</v>
      </c>
      <c r="G410" s="13" t="str">
        <f t="shared" si="103"/>
        <v>Si</v>
      </c>
      <c r="H410" s="1" t="s">
        <v>102</v>
      </c>
      <c r="I410" s="2" t="s">
        <v>102</v>
      </c>
      <c r="J410" s="3">
        <v>39814</v>
      </c>
      <c r="K410" s="1">
        <f t="shared" ca="1" si="104"/>
        <v>17</v>
      </c>
      <c r="L410" s="1" t="str">
        <f t="shared" ca="1" si="105"/>
        <v>10-20 años</v>
      </c>
      <c r="M410" s="3">
        <v>39814</v>
      </c>
      <c r="N410" s="1">
        <f t="shared" ca="1" si="118"/>
        <v>17</v>
      </c>
      <c r="O410" s="1" t="str">
        <f t="shared" ca="1" si="106"/>
        <v>10-20 años</v>
      </c>
      <c r="P410" s="3">
        <v>25569</v>
      </c>
      <c r="Q410" s="1">
        <f t="shared" ca="1" si="107"/>
        <v>56</v>
      </c>
      <c r="R410" s="1" t="str">
        <f t="shared" ca="1" si="108"/>
        <v>55-64</v>
      </c>
      <c r="S410" s="1" t="s">
        <v>121</v>
      </c>
      <c r="T410" s="1"/>
      <c r="U410" s="1">
        <v>1</v>
      </c>
      <c r="V410" s="1">
        <v>1</v>
      </c>
      <c r="W410" s="1">
        <v>1</v>
      </c>
      <c r="X410" s="1">
        <v>1</v>
      </c>
      <c r="Y410" s="1">
        <v>1</v>
      </c>
      <c r="Z410" s="1">
        <v>1</v>
      </c>
      <c r="AA410" s="1"/>
      <c r="AB410" s="1"/>
      <c r="AC410" s="1"/>
      <c r="AD410" s="1"/>
      <c r="AE410" s="1"/>
      <c r="AF410" s="1"/>
      <c r="AG410" s="1"/>
      <c r="AH410" s="1"/>
      <c r="AI410" s="1"/>
      <c r="AJ410" s="1"/>
      <c r="AK410" s="1"/>
      <c r="AL410" s="1"/>
      <c r="AM410" s="1"/>
      <c r="AN410" s="1"/>
      <c r="AO410" s="1"/>
      <c r="AP410" s="1"/>
      <c r="AQ410" s="1"/>
      <c r="AR410" s="1"/>
      <c r="AS410" s="1"/>
      <c r="AT410" s="1"/>
      <c r="AU410" s="1"/>
      <c r="AV410" s="1"/>
      <c r="AW410" s="1"/>
      <c r="AX410" s="1"/>
      <c r="AY410" s="1"/>
      <c r="AZ410" s="1"/>
      <c r="BA410" s="1"/>
      <c r="BB410" s="1"/>
      <c r="BC410" s="1"/>
      <c r="BD410" s="1"/>
      <c r="BE410" s="1"/>
      <c r="BF410" s="1"/>
      <c r="BG410" s="1"/>
      <c r="BH410" s="1"/>
      <c r="BI410" s="1"/>
      <c r="BJ410" s="1"/>
      <c r="BK410" s="1"/>
      <c r="BL410" s="1"/>
      <c r="BM410" s="1"/>
      <c r="BN410" s="1"/>
      <c r="BO410" s="1"/>
      <c r="BP410" s="1"/>
      <c r="BQ410" s="1"/>
      <c r="BR410" s="1">
        <f t="shared" si="102"/>
        <v>6</v>
      </c>
      <c r="BS410" s="1" t="str">
        <f t="shared" si="109"/>
        <v>Sin préstamo</v>
      </c>
      <c r="BT410" s="1" t="s">
        <v>104</v>
      </c>
      <c r="BU410" s="1" t="s">
        <v>122</v>
      </c>
      <c r="BV410" s="1" t="s">
        <v>123</v>
      </c>
      <c r="BW410" s="3" t="s">
        <v>101</v>
      </c>
      <c r="BX410" s="4" t="str">
        <f t="shared" ca="1" si="110"/>
        <v/>
      </c>
      <c r="BY410" s="5" t="str">
        <f t="shared" ca="1" si="111"/>
        <v/>
      </c>
      <c r="BZ410" s="2">
        <f t="shared" ca="1" si="112"/>
        <v>1301727</v>
      </c>
      <c r="CA410" s="2"/>
      <c r="CB410" s="2">
        <f t="shared" ca="1" si="113"/>
        <v>1301727</v>
      </c>
      <c r="CC410" s="2"/>
      <c r="CD410" s="2"/>
      <c r="CE410" s="2" t="str">
        <f t="shared" ca="1" si="114"/>
        <v/>
      </c>
      <c r="CF410" s="2" t="str">
        <f t="shared" ca="1" si="115"/>
        <v/>
      </c>
      <c r="CG410" s="6" t="str">
        <f t="shared" ca="1" si="116"/>
        <v/>
      </c>
      <c r="CH410" s="2" t="str">
        <f t="shared" ca="1" si="117"/>
        <v/>
      </c>
      <c r="CI410" s="2" t="s">
        <v>102</v>
      </c>
    </row>
    <row r="411" spans="1:87" x14ac:dyDescent="0.75">
      <c r="A411">
        <v>11518</v>
      </c>
      <c r="B411" t="s">
        <v>164</v>
      </c>
      <c r="C411" s="12">
        <v>0.8</v>
      </c>
      <c r="D411" t="s">
        <v>101</v>
      </c>
      <c r="E411" t="s">
        <v>100</v>
      </c>
      <c r="F411" s="12">
        <v>0.75</v>
      </c>
      <c r="G411" s="12" t="str">
        <f t="shared" si="103"/>
        <v>Si</v>
      </c>
      <c r="H411" t="s">
        <v>116</v>
      </c>
      <c r="I411" s="7" t="s">
        <v>117</v>
      </c>
      <c r="J411" s="8">
        <v>39448</v>
      </c>
      <c r="K411">
        <f t="shared" ca="1" si="104"/>
        <v>18</v>
      </c>
      <c r="L411" t="str">
        <f t="shared" ca="1" si="105"/>
        <v>10-20 años</v>
      </c>
      <c r="M411" s="8">
        <v>39448</v>
      </c>
      <c r="N411">
        <f t="shared" ca="1" si="118"/>
        <v>18</v>
      </c>
      <c r="O411" t="str">
        <f t="shared" ca="1" si="106"/>
        <v>10-20 años</v>
      </c>
      <c r="P411" s="8">
        <v>23743</v>
      </c>
      <c r="Q411">
        <f t="shared" ca="1" si="107"/>
        <v>61</v>
      </c>
      <c r="R411" t="str">
        <f t="shared" ca="1" si="108"/>
        <v>55-64</v>
      </c>
      <c r="S411" t="s">
        <v>114</v>
      </c>
      <c r="T411">
        <v>1</v>
      </c>
      <c r="V411">
        <v>1</v>
      </c>
      <c r="X411">
        <v>1</v>
      </c>
      <c r="Z411">
        <v>1</v>
      </c>
      <c r="BR411">
        <f t="shared" si="102"/>
        <v>4</v>
      </c>
      <c r="BS411" t="str">
        <f t="shared" si="109"/>
        <v>Préstamo</v>
      </c>
      <c r="BT411" t="s">
        <v>104</v>
      </c>
      <c r="BU411" t="s">
        <v>109</v>
      </c>
      <c r="BV411" t="s">
        <v>106</v>
      </c>
      <c r="BW411" s="8" t="s">
        <v>101</v>
      </c>
      <c r="BX411" s="9">
        <f t="shared" ca="1" si="110"/>
        <v>4669265</v>
      </c>
      <c r="BY411" s="10" t="str">
        <f t="shared" ca="1" si="111"/>
        <v>750k-5 mil</v>
      </c>
      <c r="BZ411" s="7">
        <f t="shared" ca="1" si="112"/>
        <v>1510288</v>
      </c>
      <c r="CA411" s="7"/>
      <c r="CB411" s="7">
        <f t="shared" ca="1" si="113"/>
        <v>1510288</v>
      </c>
      <c r="CC411" s="7" t="s">
        <v>119</v>
      </c>
      <c r="CD411" s="7" t="s">
        <v>111</v>
      </c>
      <c r="CE411" s="7">
        <f t="shared" ca="1" si="114"/>
        <v>1</v>
      </c>
      <c r="CF411" s="7">
        <f t="shared" ca="1" si="115"/>
        <v>4669265</v>
      </c>
      <c r="CG411" s="11">
        <f t="shared" ca="1" si="116"/>
        <v>3.0916388132594577</v>
      </c>
      <c r="CH411" s="7" t="str">
        <f t="shared" ca="1" si="117"/>
        <v>1-5x</v>
      </c>
      <c r="CI411" s="7" t="s">
        <v>112</v>
      </c>
    </row>
    <row r="412" spans="1:87" x14ac:dyDescent="0.75">
      <c r="A412" s="1">
        <v>11519</v>
      </c>
      <c r="B412" s="1" t="s">
        <v>167</v>
      </c>
      <c r="C412" s="13">
        <v>0.75</v>
      </c>
      <c r="D412" s="1" t="s">
        <v>100</v>
      </c>
      <c r="E412" s="1" t="s">
        <v>101</v>
      </c>
      <c r="F412" s="13"/>
      <c r="G412" s="13" t="str">
        <f t="shared" si="103"/>
        <v>Si</v>
      </c>
      <c r="H412" s="1" t="s">
        <v>102</v>
      </c>
      <c r="I412" s="2" t="s">
        <v>102</v>
      </c>
      <c r="J412" s="3">
        <v>39083</v>
      </c>
      <c r="K412" s="1">
        <f t="shared" ca="1" si="104"/>
        <v>19</v>
      </c>
      <c r="L412" s="1" t="str">
        <f t="shared" ca="1" si="105"/>
        <v>10-20 años</v>
      </c>
      <c r="M412" s="3">
        <v>39083</v>
      </c>
      <c r="N412" s="1">
        <f t="shared" ca="1" si="118"/>
        <v>19</v>
      </c>
      <c r="O412" s="1" t="str">
        <f t="shared" ca="1" si="106"/>
        <v>10-20 años</v>
      </c>
      <c r="P412" s="3">
        <v>36526</v>
      </c>
      <c r="Q412" s="1">
        <f t="shared" ca="1" si="107"/>
        <v>26</v>
      </c>
      <c r="R412" s="1" t="str">
        <f t="shared" ca="1" si="108"/>
        <v>25-34</v>
      </c>
      <c r="S412" s="1" t="s">
        <v>133</v>
      </c>
      <c r="T412" s="1"/>
      <c r="U412" s="1">
        <v>1</v>
      </c>
      <c r="V412" s="1">
        <v>1</v>
      </c>
      <c r="W412" s="1">
        <v>1</v>
      </c>
      <c r="X412" s="1">
        <v>1</v>
      </c>
      <c r="Y412" s="1"/>
      <c r="Z412" s="1"/>
      <c r="AA412" s="1"/>
      <c r="AB412" s="1"/>
      <c r="AC412" s="1"/>
      <c r="AD412" s="1"/>
      <c r="AE412" s="1"/>
      <c r="AF412" s="1"/>
      <c r="AG412" s="1"/>
      <c r="AH412" s="1"/>
      <c r="AI412" s="1"/>
      <c r="AJ412" s="1"/>
      <c r="AK412" s="1"/>
      <c r="AL412" s="1"/>
      <c r="AM412" s="1"/>
      <c r="AN412" s="1"/>
      <c r="AO412" s="1"/>
      <c r="AP412" s="1"/>
      <c r="AQ412" s="1"/>
      <c r="AR412" s="1"/>
      <c r="AS412" s="1"/>
      <c r="AT412" s="1"/>
      <c r="AU412" s="1"/>
      <c r="AV412" s="1"/>
      <c r="AW412" s="1"/>
      <c r="AX412" s="1"/>
      <c r="AY412" s="1"/>
      <c r="AZ412" s="1"/>
      <c r="BA412" s="1"/>
      <c r="BB412" s="1"/>
      <c r="BC412" s="1"/>
      <c r="BD412" s="1"/>
      <c r="BE412" s="1"/>
      <c r="BF412" s="1"/>
      <c r="BG412" s="1"/>
      <c r="BH412" s="1"/>
      <c r="BI412" s="1"/>
      <c r="BJ412" s="1"/>
      <c r="BK412" s="1"/>
      <c r="BL412" s="1"/>
      <c r="BM412" s="1"/>
      <c r="BN412" s="1"/>
      <c r="BO412" s="1"/>
      <c r="BP412" s="1"/>
      <c r="BQ412" s="1"/>
      <c r="BR412" s="1">
        <f t="shared" si="102"/>
        <v>4</v>
      </c>
      <c r="BS412" s="1" t="str">
        <f t="shared" si="109"/>
        <v>Sin préstamo</v>
      </c>
      <c r="BT412" s="1" t="s">
        <v>104</v>
      </c>
      <c r="BU412" s="1" t="s">
        <v>109</v>
      </c>
      <c r="BV412" s="1" t="s">
        <v>106</v>
      </c>
      <c r="BW412" s="3" t="s">
        <v>101</v>
      </c>
      <c r="BX412" s="4" t="str">
        <f t="shared" ca="1" si="110"/>
        <v/>
      </c>
      <c r="BY412" s="5" t="str">
        <f t="shared" ca="1" si="111"/>
        <v/>
      </c>
      <c r="BZ412" s="2">
        <f t="shared" ca="1" si="112"/>
        <v>556328</v>
      </c>
      <c r="CA412" s="2"/>
      <c r="CB412" s="2">
        <f t="shared" ca="1" si="113"/>
        <v>556328</v>
      </c>
      <c r="CC412" s="2"/>
      <c r="CD412" s="2"/>
      <c r="CE412" s="2" t="str">
        <f t="shared" ca="1" si="114"/>
        <v/>
      </c>
      <c r="CF412" s="2" t="str">
        <f t="shared" ca="1" si="115"/>
        <v/>
      </c>
      <c r="CG412" s="6" t="str">
        <f t="shared" ca="1" si="116"/>
        <v/>
      </c>
      <c r="CH412" s="2" t="str">
        <f t="shared" ca="1" si="117"/>
        <v/>
      </c>
      <c r="CI412" s="2" t="s">
        <v>102</v>
      </c>
    </row>
    <row r="413" spans="1:87" x14ac:dyDescent="0.75">
      <c r="A413">
        <v>11520</v>
      </c>
      <c r="B413" t="s">
        <v>99</v>
      </c>
      <c r="C413" s="12">
        <v>1</v>
      </c>
      <c r="D413" t="s">
        <v>101</v>
      </c>
      <c r="E413" t="s">
        <v>101</v>
      </c>
      <c r="G413" s="12" t="str">
        <f t="shared" si="103"/>
        <v>Si</v>
      </c>
      <c r="H413" t="s">
        <v>102</v>
      </c>
      <c r="I413" s="7" t="s">
        <v>117</v>
      </c>
      <c r="J413" s="8">
        <v>38718</v>
      </c>
      <c r="K413">
        <f t="shared" ca="1" si="104"/>
        <v>20</v>
      </c>
      <c r="L413" t="str">
        <f t="shared" ca="1" si="105"/>
        <v>&gt;20 años</v>
      </c>
      <c r="M413" s="8">
        <v>38718</v>
      </c>
      <c r="N413">
        <f t="shared" ca="1" si="118"/>
        <v>20</v>
      </c>
      <c r="O413" t="str">
        <f t="shared" ca="1" si="106"/>
        <v>&gt;20 años</v>
      </c>
      <c r="P413" s="8">
        <v>34700</v>
      </c>
      <c r="Q413">
        <f t="shared" ca="1" si="107"/>
        <v>31</v>
      </c>
      <c r="R413" t="str">
        <f t="shared" ca="1" si="108"/>
        <v>25-34</v>
      </c>
      <c r="S413" t="s">
        <v>103</v>
      </c>
      <c r="V413">
        <v>1</v>
      </c>
      <c r="X413">
        <v>1</v>
      </c>
      <c r="Z413">
        <v>1</v>
      </c>
      <c r="BR413">
        <f t="shared" si="102"/>
        <v>3</v>
      </c>
      <c r="BS413" t="str">
        <f t="shared" si="109"/>
        <v>Sin préstamo</v>
      </c>
      <c r="BT413" t="s">
        <v>104</v>
      </c>
      <c r="BU413" t="s">
        <v>122</v>
      </c>
      <c r="BV413" t="s">
        <v>123</v>
      </c>
      <c r="BW413" s="8" t="s">
        <v>101</v>
      </c>
      <c r="BX413" s="9" t="str">
        <f t="shared" ca="1" si="110"/>
        <v/>
      </c>
      <c r="BY413" s="10" t="str">
        <f t="shared" ca="1" si="111"/>
        <v/>
      </c>
      <c r="BZ413" s="7">
        <f t="shared" ca="1" si="112"/>
        <v>1987549</v>
      </c>
      <c r="CA413" s="7"/>
      <c r="CB413" s="7">
        <f t="shared" ca="1" si="113"/>
        <v>1987549</v>
      </c>
      <c r="CC413" s="7"/>
      <c r="CD413" s="7"/>
      <c r="CE413" s="7" t="str">
        <f t="shared" ca="1" si="114"/>
        <v/>
      </c>
      <c r="CF413" s="7" t="str">
        <f t="shared" ca="1" si="115"/>
        <v/>
      </c>
      <c r="CG413" s="11" t="str">
        <f t="shared" ca="1" si="116"/>
        <v/>
      </c>
      <c r="CH413" s="7" t="str">
        <f t="shared" ca="1" si="117"/>
        <v/>
      </c>
      <c r="CI413" s="7" t="s">
        <v>102</v>
      </c>
    </row>
    <row r="414" spans="1:87" x14ac:dyDescent="0.75">
      <c r="A414" s="1">
        <v>11521</v>
      </c>
      <c r="B414" s="1" t="s">
        <v>115</v>
      </c>
      <c r="C414" s="13">
        <v>0</v>
      </c>
      <c r="D414" s="1" t="s">
        <v>100</v>
      </c>
      <c r="E414" s="1" t="s">
        <v>100</v>
      </c>
      <c r="F414" s="13">
        <v>0.15</v>
      </c>
      <c r="G414" s="13" t="str">
        <f t="shared" si="103"/>
        <v>No</v>
      </c>
      <c r="H414" s="1" t="s">
        <v>116</v>
      </c>
      <c r="I414" s="2" t="s">
        <v>124</v>
      </c>
      <c r="J414" s="3">
        <v>38353</v>
      </c>
      <c r="K414" s="1">
        <f t="shared" ca="1" si="104"/>
        <v>21</v>
      </c>
      <c r="L414" s="1" t="str">
        <f t="shared" ca="1" si="105"/>
        <v>&gt;20 años</v>
      </c>
      <c r="M414" s="3">
        <v>38353</v>
      </c>
      <c r="N414" s="1">
        <f t="shared" ca="1" si="118"/>
        <v>21</v>
      </c>
      <c r="O414" s="1" t="str">
        <f t="shared" ca="1" si="106"/>
        <v>&gt;20 años</v>
      </c>
      <c r="P414" s="3">
        <v>32874</v>
      </c>
      <c r="Q414" s="1">
        <f t="shared" ca="1" si="107"/>
        <v>36</v>
      </c>
      <c r="R414" s="1" t="str">
        <f t="shared" ca="1" si="108"/>
        <v>35-44</v>
      </c>
      <c r="S414" s="1" t="s">
        <v>103</v>
      </c>
      <c r="T414" s="1">
        <v>1</v>
      </c>
      <c r="U414" s="1">
        <v>1</v>
      </c>
      <c r="V414" s="1"/>
      <c r="W414" s="1">
        <v>1</v>
      </c>
      <c r="X414" s="1"/>
      <c r="Y414" s="1">
        <v>1</v>
      </c>
      <c r="Z414" s="1"/>
      <c r="AA414" s="1"/>
      <c r="AB414" s="1"/>
      <c r="AC414" s="1"/>
      <c r="AD414" s="1"/>
      <c r="AE414" s="1"/>
      <c r="AF414" s="1"/>
      <c r="AG414" s="1"/>
      <c r="AH414" s="1"/>
      <c r="AI414" s="1"/>
      <c r="AJ414" s="1"/>
      <c r="AK414" s="1"/>
      <c r="AL414" s="1"/>
      <c r="AM414" s="1"/>
      <c r="AN414" s="1"/>
      <c r="AO414" s="1"/>
      <c r="AP414" s="1"/>
      <c r="AQ414" s="1"/>
      <c r="AR414" s="1"/>
      <c r="AS414" s="1"/>
      <c r="AT414" s="1"/>
      <c r="AU414" s="1"/>
      <c r="AV414" s="1"/>
      <c r="AW414" s="1"/>
      <c r="AX414" s="1"/>
      <c r="AY414" s="1"/>
      <c r="AZ414" s="1"/>
      <c r="BA414" s="1"/>
      <c r="BB414" s="1"/>
      <c r="BC414" s="1"/>
      <c r="BD414" s="1"/>
      <c r="BE414" s="1"/>
      <c r="BF414" s="1"/>
      <c r="BG414" s="1"/>
      <c r="BH414" s="1"/>
      <c r="BI414" s="1"/>
      <c r="BJ414" s="1"/>
      <c r="BK414" s="1"/>
      <c r="BL414" s="1"/>
      <c r="BM414" s="1"/>
      <c r="BN414" s="1"/>
      <c r="BO414" s="1"/>
      <c r="BP414" s="1"/>
      <c r="BQ414" s="1"/>
      <c r="BR414" s="1">
        <f t="shared" si="102"/>
        <v>4</v>
      </c>
      <c r="BS414" s="1" t="str">
        <f t="shared" si="109"/>
        <v>Préstamo</v>
      </c>
      <c r="BT414" s="1" t="s">
        <v>104</v>
      </c>
      <c r="BU414" s="1" t="s">
        <v>105</v>
      </c>
      <c r="BV414" s="1" t="s">
        <v>106</v>
      </c>
      <c r="BW414" s="3" t="s">
        <v>101</v>
      </c>
      <c r="BX414" s="4">
        <f t="shared" ca="1" si="110"/>
        <v>1115174</v>
      </c>
      <c r="BY414" s="5" t="str">
        <f t="shared" ca="1" si="111"/>
        <v>750k-5 mil</v>
      </c>
      <c r="BZ414" s="2">
        <f t="shared" ca="1" si="112"/>
        <v>35335</v>
      </c>
      <c r="CA414" s="2"/>
      <c r="CB414" s="2">
        <f t="shared" ca="1" si="113"/>
        <v>35335</v>
      </c>
      <c r="CC414" s="2" t="s">
        <v>119</v>
      </c>
      <c r="CD414" s="2" t="s">
        <v>125</v>
      </c>
      <c r="CE414" s="2">
        <f t="shared" ca="1" si="114"/>
        <v>8</v>
      </c>
      <c r="CF414" s="2">
        <f t="shared" ca="1" si="115"/>
        <v>139396.75</v>
      </c>
      <c r="CG414" s="6">
        <f t="shared" ca="1" si="116"/>
        <v>31.560039620772606</v>
      </c>
      <c r="CH414" s="2" t="str">
        <f t="shared" ca="1" si="117"/>
        <v>20-50x</v>
      </c>
      <c r="CI414" s="2" t="s">
        <v>112</v>
      </c>
    </row>
    <row r="415" spans="1:87" x14ac:dyDescent="0.75">
      <c r="A415">
        <v>11522</v>
      </c>
      <c r="B415" t="s">
        <v>136</v>
      </c>
      <c r="C415" s="12">
        <v>0.4</v>
      </c>
      <c r="D415" t="s">
        <v>101</v>
      </c>
      <c r="E415" t="s">
        <v>100</v>
      </c>
      <c r="F415" s="12">
        <v>0.5</v>
      </c>
      <c r="G415" s="12" t="str">
        <f t="shared" si="103"/>
        <v>No</v>
      </c>
      <c r="H415" t="s">
        <v>116</v>
      </c>
      <c r="I415" s="7" t="s">
        <v>117</v>
      </c>
      <c r="J415" s="8">
        <v>37987</v>
      </c>
      <c r="K415">
        <f t="shared" ca="1" si="104"/>
        <v>22</v>
      </c>
      <c r="L415" t="str">
        <f t="shared" ca="1" si="105"/>
        <v>&gt;20 años</v>
      </c>
      <c r="M415" s="8">
        <v>37987</v>
      </c>
      <c r="N415">
        <f t="shared" ca="1" si="118"/>
        <v>22</v>
      </c>
      <c r="O415" t="str">
        <f t="shared" ca="1" si="106"/>
        <v>&gt;20 años</v>
      </c>
      <c r="P415" s="8">
        <v>31048</v>
      </c>
      <c r="Q415">
        <f t="shared" ca="1" si="107"/>
        <v>41</v>
      </c>
      <c r="R415" t="str">
        <f t="shared" ca="1" si="108"/>
        <v>35-44</v>
      </c>
      <c r="S415" t="s">
        <v>126</v>
      </c>
      <c r="T415">
        <v>1</v>
      </c>
      <c r="V415">
        <v>1</v>
      </c>
      <c r="X415">
        <v>1</v>
      </c>
      <c r="Z415">
        <v>1</v>
      </c>
      <c r="BR415">
        <f t="shared" si="102"/>
        <v>4</v>
      </c>
      <c r="BS415" t="str">
        <f t="shared" si="109"/>
        <v>Préstamo</v>
      </c>
      <c r="BT415" t="s">
        <v>104</v>
      </c>
      <c r="BU415" t="s">
        <v>122</v>
      </c>
      <c r="BV415" t="s">
        <v>123</v>
      </c>
      <c r="BW415" s="8" t="s">
        <v>101</v>
      </c>
      <c r="BX415" s="9">
        <f t="shared" ca="1" si="110"/>
        <v>4779870</v>
      </c>
      <c r="BY415" s="10" t="str">
        <f t="shared" ca="1" si="111"/>
        <v>750k-5 mil</v>
      </c>
      <c r="BZ415" s="7">
        <f t="shared" ca="1" si="112"/>
        <v>256096</v>
      </c>
      <c r="CA415" s="7"/>
      <c r="CB415" s="7">
        <f t="shared" ca="1" si="113"/>
        <v>256096</v>
      </c>
      <c r="CC415" s="7" t="s">
        <v>119</v>
      </c>
      <c r="CD415" s="7" t="s">
        <v>111</v>
      </c>
      <c r="CE415" s="7">
        <f t="shared" ca="1" si="114"/>
        <v>10</v>
      </c>
      <c r="CF415" s="7">
        <f t="shared" ca="1" si="115"/>
        <v>477987</v>
      </c>
      <c r="CG415" s="11">
        <f t="shared" ca="1" si="116"/>
        <v>18.664368049481446</v>
      </c>
      <c r="CH415" s="7" t="str">
        <f t="shared" ca="1" si="117"/>
        <v>10-20x</v>
      </c>
      <c r="CI415" s="7" t="s">
        <v>112</v>
      </c>
    </row>
    <row r="416" spans="1:87" x14ac:dyDescent="0.75">
      <c r="A416" s="1">
        <v>11523</v>
      </c>
      <c r="B416" s="1" t="s">
        <v>115</v>
      </c>
      <c r="C416" s="13">
        <v>0.15</v>
      </c>
      <c r="D416" s="1" t="s">
        <v>100</v>
      </c>
      <c r="E416" s="1" t="s">
        <v>101</v>
      </c>
      <c r="F416" s="13"/>
      <c r="G416" s="13" t="str">
        <f t="shared" si="103"/>
        <v>No</v>
      </c>
      <c r="H416" s="1" t="s">
        <v>116</v>
      </c>
      <c r="I416" s="2" t="s">
        <v>124</v>
      </c>
      <c r="J416" s="3">
        <v>37622</v>
      </c>
      <c r="K416" s="1">
        <f t="shared" ca="1" si="104"/>
        <v>23</v>
      </c>
      <c r="L416" s="1" t="str">
        <f t="shared" ca="1" si="105"/>
        <v>&gt;20 años</v>
      </c>
      <c r="M416" s="3">
        <v>37622</v>
      </c>
      <c r="N416" s="1">
        <f t="shared" ca="1" si="118"/>
        <v>23</v>
      </c>
      <c r="O416" s="1" t="str">
        <f t="shared" ca="1" si="106"/>
        <v>&gt;20 años</v>
      </c>
      <c r="P416" s="3">
        <v>29221</v>
      </c>
      <c r="Q416" s="1">
        <f t="shared" ca="1" si="107"/>
        <v>46</v>
      </c>
      <c r="R416" s="1" t="str">
        <f t="shared" ca="1" si="108"/>
        <v>45-54</v>
      </c>
      <c r="S416" s="1" t="s">
        <v>114</v>
      </c>
      <c r="T416" s="1">
        <v>1</v>
      </c>
      <c r="U416" s="1">
        <v>1</v>
      </c>
      <c r="V416" s="1">
        <v>1</v>
      </c>
      <c r="W416" s="1">
        <v>1</v>
      </c>
      <c r="X416" s="1">
        <v>1</v>
      </c>
      <c r="Y416" s="1">
        <v>1</v>
      </c>
      <c r="Z416" s="1">
        <v>1</v>
      </c>
      <c r="AA416" s="1"/>
      <c r="AB416" s="1"/>
      <c r="AC416" s="1"/>
      <c r="AD416" s="1"/>
      <c r="AE416" s="1"/>
      <c r="AF416" s="1"/>
      <c r="AG416" s="1"/>
      <c r="AH416" s="1"/>
      <c r="AI416" s="1"/>
      <c r="AJ416" s="1"/>
      <c r="AK416" s="1"/>
      <c r="AL416" s="1"/>
      <c r="AM416" s="1"/>
      <c r="AN416" s="1"/>
      <c r="AO416" s="1"/>
      <c r="AP416" s="1"/>
      <c r="AQ416" s="1"/>
      <c r="AR416" s="1"/>
      <c r="AS416" s="1"/>
      <c r="AT416" s="1"/>
      <c r="AU416" s="1"/>
      <c r="AV416" s="1"/>
      <c r="AW416" s="1"/>
      <c r="AX416" s="1"/>
      <c r="AY416" s="1"/>
      <c r="AZ416" s="1"/>
      <c r="BA416" s="1"/>
      <c r="BB416" s="1"/>
      <c r="BC416" s="1"/>
      <c r="BD416" s="1"/>
      <c r="BE416" s="1"/>
      <c r="BF416" s="1"/>
      <c r="BG416" s="1"/>
      <c r="BH416" s="1"/>
      <c r="BI416" s="1"/>
      <c r="BJ416" s="1"/>
      <c r="BK416" s="1"/>
      <c r="BL416" s="1"/>
      <c r="BM416" s="1"/>
      <c r="BN416" s="1"/>
      <c r="BO416" s="1"/>
      <c r="BP416" s="1"/>
      <c r="BQ416" s="1"/>
      <c r="BR416" s="1">
        <f t="shared" si="102"/>
        <v>7</v>
      </c>
      <c r="BS416" s="1" t="str">
        <f t="shared" si="109"/>
        <v>Préstamo</v>
      </c>
      <c r="BT416" s="1" t="s">
        <v>104</v>
      </c>
      <c r="BU416" s="1" t="s">
        <v>105</v>
      </c>
      <c r="BV416" s="1" t="s">
        <v>106</v>
      </c>
      <c r="BW416" s="3" t="s">
        <v>101</v>
      </c>
      <c r="BX416" s="4">
        <f t="shared" ca="1" si="110"/>
        <v>486454</v>
      </c>
      <c r="BY416" s="5" t="str">
        <f t="shared" ca="1" si="111"/>
        <v>250k-750k</v>
      </c>
      <c r="BZ416" s="2">
        <f t="shared" ca="1" si="112"/>
        <v>702674</v>
      </c>
      <c r="CA416" s="2"/>
      <c r="CB416" s="2">
        <f t="shared" ca="1" si="113"/>
        <v>702674</v>
      </c>
      <c r="CC416" s="2" t="s">
        <v>110</v>
      </c>
      <c r="CD416" s="2" t="s">
        <v>125</v>
      </c>
      <c r="CE416" s="2">
        <f t="shared" ca="1" si="114"/>
        <v>5</v>
      </c>
      <c r="CF416" s="2">
        <f t="shared" ca="1" si="115"/>
        <v>97290.8</v>
      </c>
      <c r="CG416" s="6">
        <f t="shared" ca="1" si="116"/>
        <v>0.69228973891164325</v>
      </c>
      <c r="CH416" s="2" t="str">
        <f t="shared" ca="1" si="117"/>
        <v>1x</v>
      </c>
      <c r="CI416" s="2" t="s">
        <v>112</v>
      </c>
    </row>
    <row r="417" spans="1:87" x14ac:dyDescent="0.75">
      <c r="A417">
        <v>11524</v>
      </c>
      <c r="B417" t="s">
        <v>99</v>
      </c>
      <c r="C417" s="12">
        <v>0.2</v>
      </c>
      <c r="D417" t="s">
        <v>101</v>
      </c>
      <c r="E417" t="s">
        <v>101</v>
      </c>
      <c r="G417" s="12" t="str">
        <f t="shared" si="103"/>
        <v>No</v>
      </c>
      <c r="H417" t="s">
        <v>107</v>
      </c>
      <c r="I417" s="7" t="s">
        <v>124</v>
      </c>
      <c r="J417" s="8">
        <v>37257</v>
      </c>
      <c r="K417">
        <f t="shared" ca="1" si="104"/>
        <v>24</v>
      </c>
      <c r="L417" t="str">
        <f t="shared" ca="1" si="105"/>
        <v>&gt;20 años</v>
      </c>
      <c r="M417" s="8">
        <v>37257</v>
      </c>
      <c r="N417">
        <f t="shared" ca="1" si="118"/>
        <v>24</v>
      </c>
      <c r="O417" t="str">
        <f t="shared" ca="1" si="106"/>
        <v>&gt;20 años</v>
      </c>
      <c r="P417" s="8">
        <v>27395</v>
      </c>
      <c r="Q417">
        <f t="shared" ca="1" si="107"/>
        <v>51</v>
      </c>
      <c r="R417" t="str">
        <f t="shared" ca="1" si="108"/>
        <v>45-54</v>
      </c>
      <c r="S417" t="s">
        <v>131</v>
      </c>
      <c r="V417">
        <v>1</v>
      </c>
      <c r="X417">
        <v>1</v>
      </c>
      <c r="Z417">
        <v>1</v>
      </c>
      <c r="BR417">
        <f t="shared" si="102"/>
        <v>3</v>
      </c>
      <c r="BS417" t="str">
        <f t="shared" si="109"/>
        <v>Sin préstamo</v>
      </c>
      <c r="BT417" t="s">
        <v>104</v>
      </c>
      <c r="BU417" t="s">
        <v>109</v>
      </c>
      <c r="BV417" t="s">
        <v>106</v>
      </c>
      <c r="BW417" s="8" t="s">
        <v>101</v>
      </c>
      <c r="BX417" s="9" t="str">
        <f t="shared" ca="1" si="110"/>
        <v/>
      </c>
      <c r="BY417" s="10" t="str">
        <f t="shared" ca="1" si="111"/>
        <v/>
      </c>
      <c r="BZ417" s="7">
        <f t="shared" ca="1" si="112"/>
        <v>1504517</v>
      </c>
      <c r="CA417" s="7"/>
      <c r="CB417" s="7">
        <f t="shared" ca="1" si="113"/>
        <v>1504517</v>
      </c>
      <c r="CC417" s="7"/>
      <c r="CD417" s="7"/>
      <c r="CE417" s="7" t="str">
        <f t="shared" ca="1" si="114"/>
        <v/>
      </c>
      <c r="CF417" s="7" t="str">
        <f t="shared" ca="1" si="115"/>
        <v/>
      </c>
      <c r="CG417" s="11" t="str">
        <f t="shared" ca="1" si="116"/>
        <v/>
      </c>
      <c r="CH417" s="7" t="str">
        <f t="shared" ca="1" si="117"/>
        <v/>
      </c>
      <c r="CI417" s="7" t="s">
        <v>102</v>
      </c>
    </row>
    <row r="418" spans="1:87" x14ac:dyDescent="0.75">
      <c r="A418" s="1">
        <v>11525</v>
      </c>
      <c r="B418" s="1" t="s">
        <v>142</v>
      </c>
      <c r="C418" s="13">
        <v>0.3</v>
      </c>
      <c r="D418" s="1" t="s">
        <v>100</v>
      </c>
      <c r="E418" s="1" t="s">
        <v>100</v>
      </c>
      <c r="F418" s="13">
        <v>0.15</v>
      </c>
      <c r="G418" s="13" t="str">
        <f t="shared" si="103"/>
        <v>No</v>
      </c>
      <c r="H418" s="1" t="s">
        <v>116</v>
      </c>
      <c r="I418" s="2" t="s">
        <v>124</v>
      </c>
      <c r="J418" s="3">
        <v>36892</v>
      </c>
      <c r="K418" s="1">
        <f t="shared" ca="1" si="104"/>
        <v>25</v>
      </c>
      <c r="L418" s="1" t="str">
        <f t="shared" ca="1" si="105"/>
        <v>&gt;20 años</v>
      </c>
      <c r="M418" s="3">
        <v>36892</v>
      </c>
      <c r="N418" s="1">
        <f t="shared" ca="1" si="118"/>
        <v>25</v>
      </c>
      <c r="O418" s="1" t="str">
        <f t="shared" ca="1" si="106"/>
        <v>&gt;20 años</v>
      </c>
      <c r="P418" s="3">
        <v>25569</v>
      </c>
      <c r="Q418" s="1">
        <f t="shared" ca="1" si="107"/>
        <v>56</v>
      </c>
      <c r="R418" s="1" t="str">
        <f t="shared" ca="1" si="108"/>
        <v>55-64</v>
      </c>
      <c r="S418" s="1" t="s">
        <v>103</v>
      </c>
      <c r="T418" s="1">
        <v>1</v>
      </c>
      <c r="U418" s="1">
        <v>1</v>
      </c>
      <c r="V418" s="1">
        <v>1</v>
      </c>
      <c r="W418" s="1">
        <v>1</v>
      </c>
      <c r="X418" s="1">
        <v>1</v>
      </c>
      <c r="Y418" s="1"/>
      <c r="Z418" s="1"/>
      <c r="AA418" s="1"/>
      <c r="AB418" s="1"/>
      <c r="AC418" s="1"/>
      <c r="AD418" s="1"/>
      <c r="AE418" s="1"/>
      <c r="AF418" s="1"/>
      <c r="AG418" s="1"/>
      <c r="AH418" s="1"/>
      <c r="AI418" s="1"/>
      <c r="AJ418" s="1"/>
      <c r="AK418" s="1"/>
      <c r="AL418" s="1"/>
      <c r="AM418" s="1"/>
      <c r="AN418" s="1"/>
      <c r="AO418" s="1"/>
      <c r="AP418" s="1"/>
      <c r="AQ418" s="1"/>
      <c r="AR418" s="1"/>
      <c r="AS418" s="1"/>
      <c r="AT418" s="1"/>
      <c r="AU418" s="1"/>
      <c r="AV418" s="1"/>
      <c r="AW418" s="1"/>
      <c r="AX418" s="1"/>
      <c r="AY418" s="1"/>
      <c r="AZ418" s="1"/>
      <c r="BA418" s="1"/>
      <c r="BB418" s="1"/>
      <c r="BC418" s="1"/>
      <c r="BD418" s="1"/>
      <c r="BE418" s="1"/>
      <c r="BF418" s="1"/>
      <c r="BG418" s="1"/>
      <c r="BH418" s="1"/>
      <c r="BI418" s="1"/>
      <c r="BJ418" s="1"/>
      <c r="BK418" s="1"/>
      <c r="BL418" s="1"/>
      <c r="BM418" s="1"/>
      <c r="BN418" s="1"/>
      <c r="BO418" s="1"/>
      <c r="BP418" s="1"/>
      <c r="BQ418" s="1"/>
      <c r="BR418" s="1">
        <f t="shared" si="102"/>
        <v>5</v>
      </c>
      <c r="BS418" s="1" t="str">
        <f t="shared" si="109"/>
        <v>Préstamo</v>
      </c>
      <c r="BT418" s="1" t="s">
        <v>104</v>
      </c>
      <c r="BU418" s="1" t="s">
        <v>105</v>
      </c>
      <c r="BV418" s="1" t="s">
        <v>106</v>
      </c>
      <c r="BW418" s="3" t="s">
        <v>101</v>
      </c>
      <c r="BX418" s="4">
        <f t="shared" ca="1" si="110"/>
        <v>4112617</v>
      </c>
      <c r="BY418" s="5" t="str">
        <f t="shared" ca="1" si="111"/>
        <v>750k-5 mil</v>
      </c>
      <c r="BZ418" s="2">
        <f t="shared" ca="1" si="112"/>
        <v>379758</v>
      </c>
      <c r="CA418" s="2"/>
      <c r="CB418" s="2">
        <f t="shared" ca="1" si="113"/>
        <v>379758</v>
      </c>
      <c r="CC418" s="2" t="s">
        <v>119</v>
      </c>
      <c r="CD418" s="2" t="s">
        <v>125</v>
      </c>
      <c r="CE418" s="2">
        <f t="shared" ca="1" si="114"/>
        <v>9</v>
      </c>
      <c r="CF418" s="2">
        <f t="shared" ca="1" si="115"/>
        <v>456957.44444444444</v>
      </c>
      <c r="CG418" s="6">
        <f t="shared" ca="1" si="116"/>
        <v>10.829573043885842</v>
      </c>
      <c r="CH418" s="2" t="str">
        <f t="shared" ca="1" si="117"/>
        <v>10-20x</v>
      </c>
      <c r="CI418" s="2" t="s">
        <v>112</v>
      </c>
    </row>
    <row r="419" spans="1:87" x14ac:dyDescent="0.75">
      <c r="A419">
        <v>11526</v>
      </c>
      <c r="B419" t="s">
        <v>115</v>
      </c>
      <c r="C419" s="12">
        <v>0.4</v>
      </c>
      <c r="D419" t="s">
        <v>101</v>
      </c>
      <c r="E419" t="s">
        <v>100</v>
      </c>
      <c r="F419" s="12">
        <v>0.3</v>
      </c>
      <c r="G419" s="12" t="str">
        <f t="shared" si="103"/>
        <v>No</v>
      </c>
      <c r="H419" t="s">
        <v>102</v>
      </c>
      <c r="I419" s="7" t="s">
        <v>102</v>
      </c>
      <c r="J419" s="8">
        <v>36526</v>
      </c>
      <c r="K419">
        <f t="shared" ca="1" si="104"/>
        <v>26</v>
      </c>
      <c r="L419" t="str">
        <f t="shared" ca="1" si="105"/>
        <v>&gt;20 años</v>
      </c>
      <c r="M419" s="8">
        <v>36526</v>
      </c>
      <c r="N419">
        <f t="shared" ca="1" si="118"/>
        <v>26</v>
      </c>
      <c r="O419" t="str">
        <f t="shared" ca="1" si="106"/>
        <v>&gt;20 años</v>
      </c>
      <c r="P419" s="8">
        <v>23743</v>
      </c>
      <c r="Q419">
        <f t="shared" ca="1" si="107"/>
        <v>61</v>
      </c>
      <c r="R419" t="str">
        <f t="shared" ca="1" si="108"/>
        <v>55-64</v>
      </c>
      <c r="S419" t="s">
        <v>137</v>
      </c>
      <c r="T419">
        <v>1</v>
      </c>
      <c r="V419">
        <v>1</v>
      </c>
      <c r="X419">
        <v>1</v>
      </c>
      <c r="Z419">
        <v>1</v>
      </c>
      <c r="BR419">
        <f t="shared" si="102"/>
        <v>4</v>
      </c>
      <c r="BS419" t="str">
        <f t="shared" si="109"/>
        <v>Préstamo</v>
      </c>
      <c r="BT419" t="s">
        <v>104</v>
      </c>
      <c r="BU419" t="s">
        <v>122</v>
      </c>
      <c r="BV419" t="s">
        <v>123</v>
      </c>
      <c r="BW419" s="8" t="s">
        <v>101</v>
      </c>
      <c r="BX419" s="9">
        <f t="shared" ca="1" si="110"/>
        <v>4326949</v>
      </c>
      <c r="BY419" s="10" t="str">
        <f t="shared" ca="1" si="111"/>
        <v>750k-5 mil</v>
      </c>
      <c r="BZ419" s="7">
        <f t="shared" ca="1" si="112"/>
        <v>276171</v>
      </c>
      <c r="CA419" s="7"/>
      <c r="CB419" s="7">
        <f t="shared" ca="1" si="113"/>
        <v>276171</v>
      </c>
      <c r="CC419" s="7" t="s">
        <v>119</v>
      </c>
      <c r="CD419" s="7" t="s">
        <v>111</v>
      </c>
      <c r="CE419" s="7">
        <f t="shared" ca="1" si="114"/>
        <v>7</v>
      </c>
      <c r="CF419" s="7">
        <f t="shared" ca="1" si="115"/>
        <v>618135.57142857148</v>
      </c>
      <c r="CG419" s="11">
        <f t="shared" ca="1" si="116"/>
        <v>15.667644321815107</v>
      </c>
      <c r="CH419" s="7" t="str">
        <f t="shared" ca="1" si="117"/>
        <v>10-20x</v>
      </c>
      <c r="CI419" s="7" t="s">
        <v>112</v>
      </c>
    </row>
    <row r="420" spans="1:87" x14ac:dyDescent="0.75">
      <c r="A420" s="1">
        <v>11527</v>
      </c>
      <c r="B420" s="1" t="s">
        <v>99</v>
      </c>
      <c r="C420" s="13">
        <v>0.5</v>
      </c>
      <c r="D420" s="1" t="s">
        <v>100</v>
      </c>
      <c r="E420" s="1" t="s">
        <v>101</v>
      </c>
      <c r="F420" s="13"/>
      <c r="G420" s="13" t="str">
        <f t="shared" si="103"/>
        <v>Si</v>
      </c>
      <c r="H420" s="1" t="s">
        <v>102</v>
      </c>
      <c r="I420" s="2" t="s">
        <v>102</v>
      </c>
      <c r="J420" s="3">
        <v>36161</v>
      </c>
      <c r="K420" s="1">
        <f t="shared" ca="1" si="104"/>
        <v>27</v>
      </c>
      <c r="L420" s="1" t="str">
        <f t="shared" ca="1" si="105"/>
        <v>&gt;20 años</v>
      </c>
      <c r="M420" s="3">
        <v>36161</v>
      </c>
      <c r="N420" s="1">
        <f t="shared" ca="1" si="118"/>
        <v>27</v>
      </c>
      <c r="O420" s="1" t="str">
        <f t="shared" ca="1" si="106"/>
        <v>&gt;20 años</v>
      </c>
      <c r="P420" s="3">
        <v>36526</v>
      </c>
      <c r="Q420" s="1">
        <f t="shared" ca="1" si="107"/>
        <v>26</v>
      </c>
      <c r="R420" s="1" t="str">
        <f t="shared" ca="1" si="108"/>
        <v>25-34</v>
      </c>
      <c r="S420" s="1" t="s">
        <v>103</v>
      </c>
      <c r="T420" s="1"/>
      <c r="U420" s="1">
        <v>1</v>
      </c>
      <c r="V420" s="1"/>
      <c r="W420" s="1">
        <v>1</v>
      </c>
      <c r="X420" s="1"/>
      <c r="Y420" s="1">
        <v>1</v>
      </c>
      <c r="Z420" s="1"/>
      <c r="AA420" s="1"/>
      <c r="AB420" s="1"/>
      <c r="AC420" s="1"/>
      <c r="AD420" s="1"/>
      <c r="AE420" s="1"/>
      <c r="AF420" s="1"/>
      <c r="AG420" s="1"/>
      <c r="AH420" s="1"/>
      <c r="AI420" s="1"/>
      <c r="AJ420" s="1"/>
      <c r="AK420" s="1"/>
      <c r="AL420" s="1"/>
      <c r="AM420" s="1"/>
      <c r="AN420" s="1"/>
      <c r="AO420" s="1"/>
      <c r="AP420" s="1"/>
      <c r="AQ420" s="1"/>
      <c r="AR420" s="1"/>
      <c r="AS420" s="1"/>
      <c r="AT420" s="1"/>
      <c r="AU420" s="1"/>
      <c r="AV420" s="1"/>
      <c r="AW420" s="1"/>
      <c r="AX420" s="1"/>
      <c r="AY420" s="1"/>
      <c r="AZ420" s="1"/>
      <c r="BA420" s="1"/>
      <c r="BB420" s="1"/>
      <c r="BC420" s="1"/>
      <c r="BD420" s="1"/>
      <c r="BE420" s="1"/>
      <c r="BF420" s="1"/>
      <c r="BG420" s="1"/>
      <c r="BH420" s="1"/>
      <c r="BI420" s="1"/>
      <c r="BJ420" s="1"/>
      <c r="BK420" s="1"/>
      <c r="BL420" s="1"/>
      <c r="BM420" s="1"/>
      <c r="BN420" s="1"/>
      <c r="BO420" s="1"/>
      <c r="BP420" s="1"/>
      <c r="BQ420" s="1"/>
      <c r="BR420" s="1">
        <f t="shared" si="102"/>
        <v>3</v>
      </c>
      <c r="BS420" s="1" t="str">
        <f t="shared" si="109"/>
        <v>Sin préstamo</v>
      </c>
      <c r="BT420" s="1" t="s">
        <v>104</v>
      </c>
      <c r="BU420" s="1" t="s">
        <v>109</v>
      </c>
      <c r="BV420" s="1" t="s">
        <v>134</v>
      </c>
      <c r="BW420" s="3" t="s">
        <v>101</v>
      </c>
      <c r="BX420" s="4" t="str">
        <f t="shared" ca="1" si="110"/>
        <v/>
      </c>
      <c r="BY420" s="5" t="str">
        <f t="shared" ca="1" si="111"/>
        <v/>
      </c>
      <c r="BZ420" s="2">
        <f t="shared" ca="1" si="112"/>
        <v>190056</v>
      </c>
      <c r="CA420" s="2"/>
      <c r="CB420" s="2">
        <f t="shared" ca="1" si="113"/>
        <v>190056</v>
      </c>
      <c r="CC420" s="2"/>
      <c r="CD420" s="2"/>
      <c r="CE420" s="2" t="str">
        <f t="shared" ca="1" si="114"/>
        <v/>
      </c>
      <c r="CF420" s="2" t="str">
        <f t="shared" ca="1" si="115"/>
        <v/>
      </c>
      <c r="CG420" s="6" t="str">
        <f t="shared" ca="1" si="116"/>
        <v/>
      </c>
      <c r="CH420" s="2" t="str">
        <f t="shared" ca="1" si="117"/>
        <v/>
      </c>
      <c r="CI420" s="2" t="s">
        <v>102</v>
      </c>
    </row>
    <row r="421" spans="1:87" x14ac:dyDescent="0.75">
      <c r="A421">
        <v>11528</v>
      </c>
      <c r="B421" t="s">
        <v>99</v>
      </c>
      <c r="C421" s="12">
        <v>0.6</v>
      </c>
      <c r="D421" t="s">
        <v>101</v>
      </c>
      <c r="E421" t="s">
        <v>101</v>
      </c>
      <c r="G421" s="12" t="str">
        <f t="shared" si="103"/>
        <v>Si</v>
      </c>
      <c r="H421" t="s">
        <v>102</v>
      </c>
      <c r="I421" s="7" t="s">
        <v>117</v>
      </c>
      <c r="J421" s="8">
        <v>45658</v>
      </c>
      <c r="K421">
        <f t="shared" ca="1" si="104"/>
        <v>1</v>
      </c>
      <c r="L421" t="str">
        <f t="shared" ca="1" si="105"/>
        <v>1-3 años</v>
      </c>
      <c r="M421" s="8">
        <v>45658</v>
      </c>
      <c r="N421">
        <f t="shared" ca="1" si="118"/>
        <v>1</v>
      </c>
      <c r="O421" t="str">
        <f t="shared" ca="1" si="106"/>
        <v>1-3 años</v>
      </c>
      <c r="P421" s="8">
        <v>34700</v>
      </c>
      <c r="Q421">
        <f t="shared" ca="1" si="107"/>
        <v>31</v>
      </c>
      <c r="R421" t="str">
        <f t="shared" ca="1" si="108"/>
        <v>25-34</v>
      </c>
      <c r="S421" t="s">
        <v>121</v>
      </c>
      <c r="T421">
        <v>1</v>
      </c>
      <c r="V421">
        <v>1</v>
      </c>
      <c r="X421">
        <v>1</v>
      </c>
      <c r="Z421">
        <v>1</v>
      </c>
      <c r="BR421">
        <f t="shared" si="102"/>
        <v>4</v>
      </c>
      <c r="BS421" t="str">
        <f t="shared" si="109"/>
        <v>Préstamo</v>
      </c>
      <c r="BT421" t="s">
        <v>104</v>
      </c>
      <c r="BU421" t="s">
        <v>122</v>
      </c>
      <c r="BV421" t="s">
        <v>123</v>
      </c>
      <c r="BW421" s="8" t="s">
        <v>101</v>
      </c>
      <c r="BX421" s="9">
        <f t="shared" ca="1" si="110"/>
        <v>741089</v>
      </c>
      <c r="BY421" s="10" t="str">
        <f t="shared" ca="1" si="111"/>
        <v>250k-750k</v>
      </c>
      <c r="BZ421" s="7">
        <f t="shared" ca="1" si="112"/>
        <v>1089732</v>
      </c>
      <c r="CA421" s="7"/>
      <c r="CB421" s="7">
        <f t="shared" ca="1" si="113"/>
        <v>1089732</v>
      </c>
      <c r="CC421" s="7" t="s">
        <v>110</v>
      </c>
      <c r="CD421" s="7" t="s">
        <v>111</v>
      </c>
      <c r="CE421" s="7">
        <f t="shared" ca="1" si="114"/>
        <v>5</v>
      </c>
      <c r="CF421" s="7">
        <f t="shared" ca="1" si="115"/>
        <v>148217.79999999999</v>
      </c>
      <c r="CG421" s="11">
        <f t="shared" ca="1" si="116"/>
        <v>0.68006537387174093</v>
      </c>
      <c r="CH421" s="7" t="str">
        <f t="shared" ca="1" si="117"/>
        <v>1x</v>
      </c>
      <c r="CI421" s="7" t="s">
        <v>112</v>
      </c>
    </row>
    <row r="422" spans="1:87" x14ac:dyDescent="0.75">
      <c r="A422" s="1">
        <v>11529</v>
      </c>
      <c r="B422" s="1" t="s">
        <v>99</v>
      </c>
      <c r="C422" s="13">
        <v>0.7</v>
      </c>
      <c r="D422" s="1" t="s">
        <v>100</v>
      </c>
      <c r="E422" s="1" t="s">
        <v>100</v>
      </c>
      <c r="F422" s="13">
        <v>0.4</v>
      </c>
      <c r="G422" s="13" t="str">
        <f t="shared" si="103"/>
        <v>Si</v>
      </c>
      <c r="H422" s="1" t="s">
        <v>107</v>
      </c>
      <c r="I422" s="2" t="s">
        <v>124</v>
      </c>
      <c r="J422" s="3">
        <v>45658</v>
      </c>
      <c r="K422" s="1">
        <f t="shared" ca="1" si="104"/>
        <v>1</v>
      </c>
      <c r="L422" s="1" t="str">
        <f t="shared" ca="1" si="105"/>
        <v>1-3 años</v>
      </c>
      <c r="M422" s="3">
        <v>45658</v>
      </c>
      <c r="N422" s="1">
        <f t="shared" ca="1" si="118"/>
        <v>1</v>
      </c>
      <c r="O422" s="1" t="str">
        <f t="shared" ca="1" si="106"/>
        <v>1-3 años</v>
      </c>
      <c r="P422" s="3">
        <v>32874</v>
      </c>
      <c r="Q422" s="1">
        <f t="shared" ca="1" si="107"/>
        <v>36</v>
      </c>
      <c r="R422" s="1" t="str">
        <f t="shared" ca="1" si="108"/>
        <v>35-44</v>
      </c>
      <c r="S422" s="1" t="s">
        <v>114</v>
      </c>
      <c r="T422" s="1">
        <v>1</v>
      </c>
      <c r="U422" s="1">
        <v>1</v>
      </c>
      <c r="V422" s="1">
        <v>1</v>
      </c>
      <c r="W422" s="1">
        <v>1</v>
      </c>
      <c r="X422" s="1">
        <v>1</v>
      </c>
      <c r="Y422" s="1">
        <v>1</v>
      </c>
      <c r="Z422" s="1">
        <v>1</v>
      </c>
      <c r="AA422" s="1"/>
      <c r="AB422" s="1"/>
      <c r="AC422" s="1"/>
      <c r="AD422" s="1"/>
      <c r="AE422" s="1"/>
      <c r="AF422" s="1"/>
      <c r="AG422" s="1"/>
      <c r="AH422" s="1"/>
      <c r="AI422" s="1"/>
      <c r="AJ422" s="1"/>
      <c r="AK422" s="1"/>
      <c r="AL422" s="1"/>
      <c r="AM422" s="1"/>
      <c r="AN422" s="1"/>
      <c r="AO422" s="1"/>
      <c r="AP422" s="1"/>
      <c r="AQ422" s="1"/>
      <c r="AR422" s="1"/>
      <c r="AS422" s="1"/>
      <c r="AT422" s="1"/>
      <c r="AU422" s="1"/>
      <c r="AV422" s="1"/>
      <c r="AW422" s="1"/>
      <c r="AX422" s="1"/>
      <c r="AY422" s="1"/>
      <c r="AZ422" s="1"/>
      <c r="BA422" s="1"/>
      <c r="BB422" s="1"/>
      <c r="BC422" s="1"/>
      <c r="BD422" s="1"/>
      <c r="BE422" s="1"/>
      <c r="BF422" s="1"/>
      <c r="BG422" s="1"/>
      <c r="BH422" s="1"/>
      <c r="BI422" s="1"/>
      <c r="BJ422" s="1"/>
      <c r="BK422" s="1"/>
      <c r="BL422" s="1"/>
      <c r="BM422" s="1"/>
      <c r="BN422" s="1"/>
      <c r="BO422" s="1"/>
      <c r="BP422" s="1"/>
      <c r="BQ422" s="1"/>
      <c r="BR422" s="1">
        <f t="shared" si="102"/>
        <v>7</v>
      </c>
      <c r="BS422" s="1" t="str">
        <f t="shared" si="109"/>
        <v>Préstamo</v>
      </c>
      <c r="BT422" s="1" t="s">
        <v>104</v>
      </c>
      <c r="BU422" s="1" t="s">
        <v>105</v>
      </c>
      <c r="BV422" s="1" t="s">
        <v>106</v>
      </c>
      <c r="BW422" s="3" t="s">
        <v>101</v>
      </c>
      <c r="BX422" s="4">
        <f t="shared" ca="1" si="110"/>
        <v>4271077</v>
      </c>
      <c r="BY422" s="5" t="str">
        <f t="shared" ca="1" si="111"/>
        <v>750k-5 mil</v>
      </c>
      <c r="BZ422" s="2">
        <f t="shared" ca="1" si="112"/>
        <v>775848</v>
      </c>
      <c r="CA422" s="2"/>
      <c r="CB422" s="2">
        <f t="shared" ca="1" si="113"/>
        <v>775848</v>
      </c>
      <c r="CC422" s="2" t="s">
        <v>119</v>
      </c>
      <c r="CD422" s="2" t="s">
        <v>125</v>
      </c>
      <c r="CE422" s="2">
        <f t="shared" ca="1" si="114"/>
        <v>3</v>
      </c>
      <c r="CF422" s="2">
        <f t="shared" ca="1" si="115"/>
        <v>1423692.3333333333</v>
      </c>
      <c r="CG422" s="6">
        <f t="shared" ca="1" si="116"/>
        <v>5.5050435136779372</v>
      </c>
      <c r="CH422" s="2" t="str">
        <f t="shared" ca="1" si="117"/>
        <v>5-10x</v>
      </c>
      <c r="CI422" s="2" t="s">
        <v>112</v>
      </c>
    </row>
    <row r="423" spans="1:87" x14ac:dyDescent="0.75">
      <c r="A423">
        <v>11530</v>
      </c>
      <c r="B423" t="s">
        <v>136</v>
      </c>
      <c r="C423" s="12">
        <v>0.8</v>
      </c>
      <c r="D423" t="s">
        <v>101</v>
      </c>
      <c r="E423" t="s">
        <v>100</v>
      </c>
      <c r="F423" s="12">
        <v>0.75</v>
      </c>
      <c r="G423" s="12" t="str">
        <f t="shared" si="103"/>
        <v>Si</v>
      </c>
      <c r="H423" t="s">
        <v>102</v>
      </c>
      <c r="I423" s="7" t="s">
        <v>117</v>
      </c>
      <c r="J423" s="8">
        <v>45473</v>
      </c>
      <c r="K423">
        <f t="shared" ca="1" si="104"/>
        <v>2</v>
      </c>
      <c r="L423" t="str">
        <f t="shared" ca="1" si="105"/>
        <v>1-3 años</v>
      </c>
      <c r="M423" s="8">
        <v>45473</v>
      </c>
      <c r="N423">
        <f t="shared" ca="1" si="118"/>
        <v>2</v>
      </c>
      <c r="O423" t="str">
        <f t="shared" ca="1" si="106"/>
        <v>1-3 años</v>
      </c>
      <c r="P423" s="8">
        <v>31048</v>
      </c>
      <c r="Q423">
        <f t="shared" ca="1" si="107"/>
        <v>41</v>
      </c>
      <c r="R423" t="str">
        <f t="shared" ca="1" si="108"/>
        <v>35-44</v>
      </c>
      <c r="S423" t="s">
        <v>121</v>
      </c>
      <c r="V423">
        <v>1</v>
      </c>
      <c r="X423">
        <v>1</v>
      </c>
      <c r="Z423">
        <v>1</v>
      </c>
      <c r="BR423">
        <f t="shared" si="102"/>
        <v>3</v>
      </c>
      <c r="BS423" t="str">
        <f t="shared" si="109"/>
        <v>Sin préstamo</v>
      </c>
      <c r="BT423" t="s">
        <v>104</v>
      </c>
      <c r="BU423" t="s">
        <v>122</v>
      </c>
      <c r="BV423" t="s">
        <v>134</v>
      </c>
      <c r="BW423" s="8" t="s">
        <v>101</v>
      </c>
      <c r="BX423" s="9" t="str">
        <f t="shared" ca="1" si="110"/>
        <v/>
      </c>
      <c r="BY423" s="10" t="str">
        <f t="shared" ca="1" si="111"/>
        <v/>
      </c>
      <c r="BZ423" s="7">
        <f t="shared" ca="1" si="112"/>
        <v>1553517</v>
      </c>
      <c r="CA423" s="7"/>
      <c r="CB423" s="7">
        <f t="shared" ca="1" si="113"/>
        <v>1553517</v>
      </c>
      <c r="CC423" s="7"/>
      <c r="CD423" s="7"/>
      <c r="CE423" s="7" t="str">
        <f t="shared" ca="1" si="114"/>
        <v/>
      </c>
      <c r="CF423" s="7" t="str">
        <f t="shared" ca="1" si="115"/>
        <v/>
      </c>
      <c r="CG423" s="11" t="str">
        <f t="shared" ca="1" si="116"/>
        <v/>
      </c>
      <c r="CH423" s="7" t="str">
        <f t="shared" ca="1" si="117"/>
        <v/>
      </c>
      <c r="CI423" s="7" t="s">
        <v>102</v>
      </c>
    </row>
    <row r="424" spans="1:87" x14ac:dyDescent="0.75">
      <c r="A424" s="1">
        <v>11531</v>
      </c>
      <c r="B424" s="1" t="s">
        <v>99</v>
      </c>
      <c r="C424" s="13">
        <v>0.75</v>
      </c>
      <c r="D424" s="1" t="s">
        <v>100</v>
      </c>
      <c r="E424" s="1" t="s">
        <v>101</v>
      </c>
      <c r="F424" s="13"/>
      <c r="G424" s="13" t="str">
        <f t="shared" si="103"/>
        <v>Si</v>
      </c>
      <c r="H424" s="1" t="s">
        <v>102</v>
      </c>
      <c r="I424" s="2" t="s">
        <v>117</v>
      </c>
      <c r="J424" s="3">
        <v>45292</v>
      </c>
      <c r="K424" s="1">
        <f t="shared" ca="1" si="104"/>
        <v>2</v>
      </c>
      <c r="L424" s="1" t="str">
        <f t="shared" ca="1" si="105"/>
        <v>1-3 años</v>
      </c>
      <c r="M424" s="3">
        <v>45292</v>
      </c>
      <c r="N424" s="1">
        <f t="shared" ca="1" si="118"/>
        <v>2</v>
      </c>
      <c r="O424" s="1" t="str">
        <f t="shared" ca="1" si="106"/>
        <v>1-3 años</v>
      </c>
      <c r="P424" s="3">
        <v>29221</v>
      </c>
      <c r="Q424" s="1">
        <f t="shared" ca="1" si="107"/>
        <v>46</v>
      </c>
      <c r="R424" s="1" t="str">
        <f t="shared" ca="1" si="108"/>
        <v>45-54</v>
      </c>
      <c r="S424" s="1" t="s">
        <v>133</v>
      </c>
      <c r="T424" s="1">
        <v>1</v>
      </c>
      <c r="U424" s="1">
        <v>1</v>
      </c>
      <c r="V424" s="1">
        <v>1</v>
      </c>
      <c r="W424" s="1">
        <v>1</v>
      </c>
      <c r="X424" s="1">
        <v>1</v>
      </c>
      <c r="Y424" s="1"/>
      <c r="Z424" s="1"/>
      <c r="AA424" s="1"/>
      <c r="AB424" s="1"/>
      <c r="AC424" s="1"/>
      <c r="AD424" s="1"/>
      <c r="AE424" s="1"/>
      <c r="AF424" s="1"/>
      <c r="AG424" s="1"/>
      <c r="AH424" s="1"/>
      <c r="AI424" s="1"/>
      <c r="AJ424" s="1"/>
      <c r="AK424" s="1"/>
      <c r="AL424" s="1"/>
      <c r="AM424" s="1"/>
      <c r="AN424" s="1"/>
      <c r="AO424" s="1"/>
      <c r="AP424" s="1"/>
      <c r="AQ424" s="1"/>
      <c r="AR424" s="1"/>
      <c r="AS424" s="1"/>
      <c r="AT424" s="1"/>
      <c r="AU424" s="1"/>
      <c r="AV424" s="1"/>
      <c r="AW424" s="1"/>
      <c r="AX424" s="1"/>
      <c r="AY424" s="1"/>
      <c r="AZ424" s="1"/>
      <c r="BA424" s="1"/>
      <c r="BB424" s="1"/>
      <c r="BC424" s="1"/>
      <c r="BD424" s="1"/>
      <c r="BE424" s="1"/>
      <c r="BF424" s="1"/>
      <c r="BG424" s="1"/>
      <c r="BH424" s="1"/>
      <c r="BI424" s="1"/>
      <c r="BJ424" s="1"/>
      <c r="BK424" s="1"/>
      <c r="BL424" s="1"/>
      <c r="BM424" s="1"/>
      <c r="BN424" s="1"/>
      <c r="BO424" s="1"/>
      <c r="BP424" s="1"/>
      <c r="BQ424" s="1"/>
      <c r="BR424" s="1">
        <f t="shared" si="102"/>
        <v>5</v>
      </c>
      <c r="BS424" s="1" t="str">
        <f t="shared" si="109"/>
        <v>Préstamo</v>
      </c>
      <c r="BT424" s="1" t="s">
        <v>104</v>
      </c>
      <c r="BU424" s="1" t="s">
        <v>122</v>
      </c>
      <c r="BV424" s="1" t="s">
        <v>123</v>
      </c>
      <c r="BW424" s="3" t="s">
        <v>101</v>
      </c>
      <c r="BX424" s="4">
        <f t="shared" ca="1" si="110"/>
        <v>4555181</v>
      </c>
      <c r="BY424" s="5" t="str">
        <f t="shared" ca="1" si="111"/>
        <v>750k-5 mil</v>
      </c>
      <c r="BZ424" s="2">
        <f t="shared" ca="1" si="112"/>
        <v>504732</v>
      </c>
      <c r="CA424" s="2"/>
      <c r="CB424" s="2">
        <f t="shared" ca="1" si="113"/>
        <v>504732</v>
      </c>
      <c r="CC424" s="2" t="s">
        <v>110</v>
      </c>
      <c r="CD424" s="2" t="s">
        <v>125</v>
      </c>
      <c r="CE424" s="2">
        <f t="shared" ca="1" si="114"/>
        <v>10</v>
      </c>
      <c r="CF424" s="2">
        <f t="shared" ca="1" si="115"/>
        <v>455518.1</v>
      </c>
      <c r="CG424" s="6">
        <f t="shared" ca="1" si="116"/>
        <v>9.0249498743887848</v>
      </c>
      <c r="CH424" s="2" t="str">
        <f t="shared" ca="1" si="117"/>
        <v>5-10x</v>
      </c>
      <c r="CI424" s="2" t="s">
        <v>112</v>
      </c>
    </row>
    <row r="425" spans="1:87" x14ac:dyDescent="0.75">
      <c r="A425">
        <v>11532</v>
      </c>
      <c r="B425" t="s">
        <v>164</v>
      </c>
      <c r="C425" s="12">
        <v>1</v>
      </c>
      <c r="D425" t="s">
        <v>101</v>
      </c>
      <c r="E425" t="s">
        <v>101</v>
      </c>
      <c r="G425" s="12" t="str">
        <f t="shared" si="103"/>
        <v>Si</v>
      </c>
      <c r="H425" t="s">
        <v>150</v>
      </c>
      <c r="I425" s="7" t="s">
        <v>108</v>
      </c>
      <c r="J425" s="8">
        <v>45107</v>
      </c>
      <c r="K425">
        <f t="shared" ca="1" si="104"/>
        <v>3</v>
      </c>
      <c r="L425" t="str">
        <f t="shared" ca="1" si="105"/>
        <v>3-5 años</v>
      </c>
      <c r="M425" s="8">
        <v>45107</v>
      </c>
      <c r="N425">
        <f t="shared" ca="1" si="118"/>
        <v>3</v>
      </c>
      <c r="O425" t="str">
        <f t="shared" ca="1" si="106"/>
        <v>3-5 años</v>
      </c>
      <c r="P425" s="8">
        <v>27395</v>
      </c>
      <c r="Q425">
        <f t="shared" ca="1" si="107"/>
        <v>51</v>
      </c>
      <c r="R425" t="str">
        <f t="shared" ca="1" si="108"/>
        <v>45-54</v>
      </c>
      <c r="S425" t="s">
        <v>156</v>
      </c>
      <c r="T425">
        <v>1</v>
      </c>
      <c r="V425">
        <v>1</v>
      </c>
      <c r="X425">
        <v>1</v>
      </c>
      <c r="Z425">
        <v>1</v>
      </c>
      <c r="BR425">
        <f t="shared" si="102"/>
        <v>4</v>
      </c>
      <c r="BS425" t="str">
        <f t="shared" si="109"/>
        <v>Préstamo</v>
      </c>
      <c r="BT425" t="s">
        <v>104</v>
      </c>
      <c r="BU425" t="s">
        <v>109</v>
      </c>
      <c r="BV425" t="s">
        <v>106</v>
      </c>
      <c r="BW425" s="8" t="s">
        <v>101</v>
      </c>
      <c r="BX425" s="9">
        <f t="shared" ca="1" si="110"/>
        <v>3998339</v>
      </c>
      <c r="BY425" s="10" t="str">
        <f t="shared" ca="1" si="111"/>
        <v>750k-5 mil</v>
      </c>
      <c r="BZ425" s="7">
        <f t="shared" ca="1" si="112"/>
        <v>647687</v>
      </c>
      <c r="CA425" s="7"/>
      <c r="CB425" s="7">
        <f t="shared" ca="1" si="113"/>
        <v>647687</v>
      </c>
      <c r="CC425" s="7" t="s">
        <v>110</v>
      </c>
      <c r="CD425" s="7" t="s">
        <v>111</v>
      </c>
      <c r="CE425" s="7">
        <f t="shared" ca="1" si="114"/>
        <v>4</v>
      </c>
      <c r="CF425" s="7">
        <f t="shared" ca="1" si="115"/>
        <v>999584.75</v>
      </c>
      <c r="CG425" s="11">
        <f t="shared" ca="1" si="116"/>
        <v>6.1732580706421469</v>
      </c>
      <c r="CH425" s="7" t="str">
        <f t="shared" ca="1" si="117"/>
        <v>5-10x</v>
      </c>
      <c r="CI425" s="7" t="s">
        <v>112</v>
      </c>
    </row>
    <row r="426" spans="1:87" x14ac:dyDescent="0.75">
      <c r="A426" s="1">
        <v>11533</v>
      </c>
      <c r="B426" s="1" t="s">
        <v>99</v>
      </c>
      <c r="C426" s="13">
        <v>0</v>
      </c>
      <c r="D426" s="1" t="s">
        <v>100</v>
      </c>
      <c r="E426" s="1" t="s">
        <v>100</v>
      </c>
      <c r="F426" s="13">
        <v>0.15</v>
      </c>
      <c r="G426" s="13" t="str">
        <f t="shared" si="103"/>
        <v>No</v>
      </c>
      <c r="H426" s="1" t="s">
        <v>116</v>
      </c>
      <c r="I426" s="2" t="s">
        <v>117</v>
      </c>
      <c r="J426" s="3">
        <v>44927</v>
      </c>
      <c r="K426" s="1">
        <f t="shared" ca="1" si="104"/>
        <v>3</v>
      </c>
      <c r="L426" s="1" t="str">
        <f t="shared" ca="1" si="105"/>
        <v>3-5 años</v>
      </c>
      <c r="M426" s="3">
        <v>44927</v>
      </c>
      <c r="N426" s="1">
        <f t="shared" ca="1" si="118"/>
        <v>3</v>
      </c>
      <c r="O426" s="1" t="str">
        <f t="shared" ca="1" si="106"/>
        <v>3-5 años</v>
      </c>
      <c r="P426" s="3">
        <v>25569</v>
      </c>
      <c r="Q426" s="1">
        <f t="shared" ca="1" si="107"/>
        <v>56</v>
      </c>
      <c r="R426" s="1" t="str">
        <f t="shared" ca="1" si="108"/>
        <v>55-64</v>
      </c>
      <c r="S426" s="1" t="s">
        <v>103</v>
      </c>
      <c r="T426" s="1">
        <v>1</v>
      </c>
      <c r="U426" s="1">
        <v>1</v>
      </c>
      <c r="V426" s="1"/>
      <c r="W426" s="1">
        <v>1</v>
      </c>
      <c r="X426" s="1"/>
      <c r="Y426" s="1">
        <v>1</v>
      </c>
      <c r="Z426" s="1"/>
      <c r="AA426" s="1"/>
      <c r="AB426" s="1"/>
      <c r="AC426" s="1"/>
      <c r="AD426" s="1"/>
      <c r="AE426" s="1"/>
      <c r="AF426" s="1"/>
      <c r="AG426" s="1"/>
      <c r="AH426" s="1"/>
      <c r="AI426" s="1"/>
      <c r="AJ426" s="1"/>
      <c r="AK426" s="1"/>
      <c r="AL426" s="1"/>
      <c r="AM426" s="1"/>
      <c r="AN426" s="1"/>
      <c r="AO426" s="1"/>
      <c r="AP426" s="1"/>
      <c r="AQ426" s="1"/>
      <c r="AR426" s="1"/>
      <c r="AS426" s="1"/>
      <c r="AT426" s="1"/>
      <c r="AU426" s="1"/>
      <c r="AV426" s="1"/>
      <c r="AW426" s="1"/>
      <c r="AX426" s="1"/>
      <c r="AY426" s="1"/>
      <c r="AZ426" s="1"/>
      <c r="BA426" s="1"/>
      <c r="BB426" s="1"/>
      <c r="BC426" s="1"/>
      <c r="BD426" s="1"/>
      <c r="BE426" s="1"/>
      <c r="BF426" s="1"/>
      <c r="BG426" s="1"/>
      <c r="BH426" s="1"/>
      <c r="BI426" s="1"/>
      <c r="BJ426" s="1"/>
      <c r="BK426" s="1"/>
      <c r="BL426" s="1"/>
      <c r="BM426" s="1"/>
      <c r="BN426" s="1"/>
      <c r="BO426" s="1"/>
      <c r="BP426" s="1"/>
      <c r="BQ426" s="1"/>
      <c r="BR426" s="1">
        <f t="shared" si="102"/>
        <v>4</v>
      </c>
      <c r="BS426" s="1" t="str">
        <f t="shared" si="109"/>
        <v>Préstamo</v>
      </c>
      <c r="BT426" s="1" t="s">
        <v>104</v>
      </c>
      <c r="BU426" s="1" t="s">
        <v>109</v>
      </c>
      <c r="BV426" s="1" t="s">
        <v>106</v>
      </c>
      <c r="BW426" s="3" t="s">
        <v>101</v>
      </c>
      <c r="BX426" s="4">
        <f t="shared" ca="1" si="110"/>
        <v>3305206</v>
      </c>
      <c r="BY426" s="5" t="str">
        <f t="shared" ca="1" si="111"/>
        <v>750k-5 mil</v>
      </c>
      <c r="BZ426" s="2">
        <f t="shared" ca="1" si="112"/>
        <v>640102</v>
      </c>
      <c r="CA426" s="2"/>
      <c r="CB426" s="2">
        <f t="shared" ca="1" si="113"/>
        <v>640102</v>
      </c>
      <c r="CC426" s="2" t="s">
        <v>119</v>
      </c>
      <c r="CD426" s="2" t="s">
        <v>125</v>
      </c>
      <c r="CE426" s="2">
        <f t="shared" ca="1" si="114"/>
        <v>1</v>
      </c>
      <c r="CF426" s="2">
        <f t="shared" ca="1" si="115"/>
        <v>3305206</v>
      </c>
      <c r="CG426" s="6">
        <f t="shared" ca="1" si="116"/>
        <v>5.1635614323967118</v>
      </c>
      <c r="CH426" s="2" t="str">
        <f t="shared" ca="1" si="117"/>
        <v>5-10x</v>
      </c>
      <c r="CI426" s="2" t="s">
        <v>112</v>
      </c>
    </row>
    <row r="427" spans="1:87" x14ac:dyDescent="0.75">
      <c r="A427">
        <v>11534</v>
      </c>
      <c r="B427" t="s">
        <v>99</v>
      </c>
      <c r="C427" s="12">
        <v>0.4</v>
      </c>
      <c r="D427" t="s">
        <v>101</v>
      </c>
      <c r="E427" t="s">
        <v>100</v>
      </c>
      <c r="F427" s="12">
        <v>0.5</v>
      </c>
      <c r="G427" s="12" t="str">
        <f t="shared" si="103"/>
        <v>No</v>
      </c>
      <c r="H427" t="s">
        <v>116</v>
      </c>
      <c r="I427" s="7" t="s">
        <v>117</v>
      </c>
      <c r="J427" s="8">
        <v>44742</v>
      </c>
      <c r="K427">
        <f t="shared" ca="1" si="104"/>
        <v>4</v>
      </c>
      <c r="L427" t="str">
        <f t="shared" ca="1" si="105"/>
        <v>3-5 años</v>
      </c>
      <c r="M427" s="8">
        <v>44742</v>
      </c>
      <c r="N427">
        <f t="shared" ca="1" si="118"/>
        <v>4</v>
      </c>
      <c r="O427" t="str">
        <f t="shared" ca="1" si="106"/>
        <v>3-5 años</v>
      </c>
      <c r="P427" s="8">
        <v>23743</v>
      </c>
      <c r="Q427">
        <f t="shared" ca="1" si="107"/>
        <v>61</v>
      </c>
      <c r="R427" t="str">
        <f t="shared" ca="1" si="108"/>
        <v>55-64</v>
      </c>
      <c r="S427" t="s">
        <v>103</v>
      </c>
      <c r="V427">
        <v>1</v>
      </c>
      <c r="X427">
        <v>1</v>
      </c>
      <c r="Z427">
        <v>1</v>
      </c>
      <c r="BR427">
        <f t="shared" si="102"/>
        <v>3</v>
      </c>
      <c r="BS427" t="str">
        <f t="shared" si="109"/>
        <v>Sin préstamo</v>
      </c>
      <c r="BT427" t="s">
        <v>104</v>
      </c>
      <c r="BU427" t="s">
        <v>122</v>
      </c>
      <c r="BV427" t="s">
        <v>123</v>
      </c>
      <c r="BW427" s="8" t="s">
        <v>101</v>
      </c>
      <c r="BX427" s="9" t="str">
        <f t="shared" ca="1" si="110"/>
        <v/>
      </c>
      <c r="BY427" s="10" t="str">
        <f t="shared" ca="1" si="111"/>
        <v/>
      </c>
      <c r="BZ427" s="7">
        <f t="shared" ca="1" si="112"/>
        <v>1937371</v>
      </c>
      <c r="CA427" s="7"/>
      <c r="CB427" s="7">
        <f t="shared" ca="1" si="113"/>
        <v>1937371</v>
      </c>
      <c r="CC427" s="7"/>
      <c r="CD427" s="7"/>
      <c r="CE427" s="7" t="str">
        <f t="shared" ca="1" si="114"/>
        <v/>
      </c>
      <c r="CF427" s="7" t="str">
        <f t="shared" ca="1" si="115"/>
        <v/>
      </c>
      <c r="CG427" s="11" t="str">
        <f t="shared" ca="1" si="116"/>
        <v/>
      </c>
      <c r="CH427" s="7" t="str">
        <f t="shared" ca="1" si="117"/>
        <v/>
      </c>
      <c r="CI427" s="7" t="s">
        <v>102</v>
      </c>
    </row>
    <row r="428" spans="1:87" x14ac:dyDescent="0.75">
      <c r="A428" s="1">
        <v>11535</v>
      </c>
      <c r="B428" s="1" t="s">
        <v>99</v>
      </c>
      <c r="C428" s="13">
        <v>0.15</v>
      </c>
      <c r="D428" s="1" t="s">
        <v>100</v>
      </c>
      <c r="E428" s="1" t="s">
        <v>101</v>
      </c>
      <c r="F428" s="13"/>
      <c r="G428" s="13" t="str">
        <f t="shared" si="103"/>
        <v>No</v>
      </c>
      <c r="H428" s="1" t="s">
        <v>102</v>
      </c>
      <c r="I428" s="2" t="s">
        <v>117</v>
      </c>
      <c r="J428" s="3">
        <v>44562</v>
      </c>
      <c r="K428" s="1">
        <f t="shared" ca="1" si="104"/>
        <v>4</v>
      </c>
      <c r="L428" s="1" t="str">
        <f t="shared" ca="1" si="105"/>
        <v>3-5 años</v>
      </c>
      <c r="M428" s="3">
        <v>44562</v>
      </c>
      <c r="N428" s="1">
        <f t="shared" ca="1" si="118"/>
        <v>4</v>
      </c>
      <c r="O428" s="1" t="str">
        <f t="shared" ca="1" si="106"/>
        <v>3-5 años</v>
      </c>
      <c r="P428" s="3">
        <v>36526</v>
      </c>
      <c r="Q428" s="1">
        <f t="shared" ca="1" si="107"/>
        <v>26</v>
      </c>
      <c r="R428" s="1" t="str">
        <f t="shared" ca="1" si="108"/>
        <v>25-34</v>
      </c>
      <c r="S428" s="1" t="s">
        <v>133</v>
      </c>
      <c r="T428" s="1"/>
      <c r="U428" s="1">
        <v>1</v>
      </c>
      <c r="V428" s="1">
        <v>1</v>
      </c>
      <c r="W428" s="1">
        <v>1</v>
      </c>
      <c r="X428" s="1">
        <v>1</v>
      </c>
      <c r="Y428" s="1">
        <v>1</v>
      </c>
      <c r="Z428" s="1">
        <v>1</v>
      </c>
      <c r="AA428" s="1"/>
      <c r="AB428" s="1"/>
      <c r="AC428" s="1"/>
      <c r="AD428" s="1"/>
      <c r="AE428" s="1"/>
      <c r="AF428" s="1"/>
      <c r="AG428" s="1"/>
      <c r="AH428" s="1"/>
      <c r="AI428" s="1"/>
      <c r="AJ428" s="1"/>
      <c r="AK428" s="1"/>
      <c r="AL428" s="1"/>
      <c r="AM428" s="1"/>
      <c r="AN428" s="1"/>
      <c r="AO428" s="1"/>
      <c r="AP428" s="1"/>
      <c r="AQ428" s="1"/>
      <c r="AR428" s="1"/>
      <c r="AS428" s="1"/>
      <c r="AT428" s="1"/>
      <c r="AU428" s="1"/>
      <c r="AV428" s="1"/>
      <c r="AW428" s="1"/>
      <c r="AX428" s="1"/>
      <c r="AY428" s="1"/>
      <c r="AZ428" s="1"/>
      <c r="BA428" s="1"/>
      <c r="BB428" s="1"/>
      <c r="BC428" s="1"/>
      <c r="BD428" s="1"/>
      <c r="BE428" s="1"/>
      <c r="BF428" s="1"/>
      <c r="BG428" s="1"/>
      <c r="BH428" s="1"/>
      <c r="BI428" s="1"/>
      <c r="BJ428" s="1"/>
      <c r="BK428" s="1"/>
      <c r="BL428" s="1"/>
      <c r="BM428" s="1"/>
      <c r="BN428" s="1"/>
      <c r="BO428" s="1"/>
      <c r="BP428" s="1"/>
      <c r="BQ428" s="1"/>
      <c r="BR428" s="1">
        <f t="shared" si="102"/>
        <v>6</v>
      </c>
      <c r="BS428" s="1" t="str">
        <f t="shared" si="109"/>
        <v>Sin préstamo</v>
      </c>
      <c r="BT428" s="1" t="s">
        <v>104</v>
      </c>
      <c r="BU428" s="1" t="s">
        <v>122</v>
      </c>
      <c r="BV428" s="1" t="s">
        <v>123</v>
      </c>
      <c r="BW428" s="3" t="s">
        <v>101</v>
      </c>
      <c r="BX428" s="4" t="str">
        <f t="shared" ca="1" si="110"/>
        <v/>
      </c>
      <c r="BY428" s="5" t="str">
        <f t="shared" ca="1" si="111"/>
        <v/>
      </c>
      <c r="BZ428" s="2">
        <f t="shared" ca="1" si="112"/>
        <v>1110783</v>
      </c>
      <c r="CA428" s="2"/>
      <c r="CB428" s="2">
        <f t="shared" ca="1" si="113"/>
        <v>1110783</v>
      </c>
      <c r="CC428" s="2"/>
      <c r="CD428" s="2"/>
      <c r="CE428" s="2" t="str">
        <f t="shared" ca="1" si="114"/>
        <v/>
      </c>
      <c r="CF428" s="2" t="str">
        <f t="shared" ca="1" si="115"/>
        <v/>
      </c>
      <c r="CG428" s="6" t="str">
        <f t="shared" ca="1" si="116"/>
        <v/>
      </c>
      <c r="CH428" s="2" t="str">
        <f t="shared" ca="1" si="117"/>
        <v/>
      </c>
      <c r="CI428" s="2" t="s">
        <v>102</v>
      </c>
    </row>
    <row r="429" spans="1:87" x14ac:dyDescent="0.75">
      <c r="A429">
        <v>11536</v>
      </c>
      <c r="B429" t="s">
        <v>165</v>
      </c>
      <c r="C429" s="12">
        <v>0.2</v>
      </c>
      <c r="D429" t="s">
        <v>101</v>
      </c>
      <c r="E429" t="s">
        <v>101</v>
      </c>
      <c r="G429" s="12" t="str">
        <f t="shared" si="103"/>
        <v>No</v>
      </c>
      <c r="H429" t="s">
        <v>102</v>
      </c>
      <c r="I429" s="7" t="s">
        <v>102</v>
      </c>
      <c r="J429" s="8">
        <v>44377</v>
      </c>
      <c r="K429">
        <f t="shared" ca="1" si="104"/>
        <v>5</v>
      </c>
      <c r="L429" t="str">
        <f t="shared" ca="1" si="105"/>
        <v>5-10 años</v>
      </c>
      <c r="M429" s="8">
        <v>44377</v>
      </c>
      <c r="N429">
        <f t="shared" ca="1" si="118"/>
        <v>5</v>
      </c>
      <c r="O429" t="str">
        <f t="shared" ca="1" si="106"/>
        <v>5-10 años</v>
      </c>
      <c r="P429" s="8">
        <v>34700</v>
      </c>
      <c r="Q429">
        <f t="shared" ca="1" si="107"/>
        <v>31</v>
      </c>
      <c r="R429" t="str">
        <f t="shared" ca="1" si="108"/>
        <v>25-34</v>
      </c>
      <c r="S429" t="s">
        <v>137</v>
      </c>
      <c r="T429">
        <v>1</v>
      </c>
      <c r="V429">
        <v>1</v>
      </c>
      <c r="X429">
        <v>1</v>
      </c>
      <c r="Z429">
        <v>1</v>
      </c>
      <c r="BR429">
        <f t="shared" si="102"/>
        <v>4</v>
      </c>
      <c r="BS429" t="str">
        <f t="shared" si="109"/>
        <v>Préstamo</v>
      </c>
      <c r="BT429" t="s">
        <v>104</v>
      </c>
      <c r="BU429" t="s">
        <v>122</v>
      </c>
      <c r="BV429" t="s">
        <v>123</v>
      </c>
      <c r="BW429" s="8" t="s">
        <v>101</v>
      </c>
      <c r="BX429" s="9">
        <f t="shared" ca="1" si="110"/>
        <v>3053550</v>
      </c>
      <c r="BY429" s="10" t="str">
        <f t="shared" ca="1" si="111"/>
        <v>750k-5 mil</v>
      </c>
      <c r="BZ429" s="7">
        <f t="shared" ca="1" si="112"/>
        <v>101642</v>
      </c>
      <c r="CA429" s="7"/>
      <c r="CB429" s="7">
        <f t="shared" ca="1" si="113"/>
        <v>101642</v>
      </c>
      <c r="CC429" s="7" t="s">
        <v>110</v>
      </c>
      <c r="CD429" s="7" t="s">
        <v>111</v>
      </c>
      <c r="CE429" s="7">
        <f t="shared" ca="1" si="114"/>
        <v>1</v>
      </c>
      <c r="CF429" s="7">
        <f t="shared" ca="1" si="115"/>
        <v>3053550</v>
      </c>
      <c r="CG429" s="11">
        <f t="shared" ca="1" si="116"/>
        <v>30.042206961689065</v>
      </c>
      <c r="CH429" s="7" t="str">
        <f t="shared" ca="1" si="117"/>
        <v>20-50x</v>
      </c>
      <c r="CI429" s="7" t="s">
        <v>112</v>
      </c>
    </row>
    <row r="430" spans="1:87" x14ac:dyDescent="0.75">
      <c r="A430" s="1">
        <v>11537</v>
      </c>
      <c r="B430" s="1" t="s">
        <v>115</v>
      </c>
      <c r="C430" s="13">
        <v>0.3</v>
      </c>
      <c r="D430" s="1" t="s">
        <v>100</v>
      </c>
      <c r="E430" s="1" t="s">
        <v>100</v>
      </c>
      <c r="F430" s="13">
        <v>0.15</v>
      </c>
      <c r="G430" s="13" t="str">
        <f t="shared" si="103"/>
        <v>No</v>
      </c>
      <c r="H430" s="1" t="s">
        <v>102</v>
      </c>
      <c r="I430" s="2" t="s">
        <v>102</v>
      </c>
      <c r="J430" s="3">
        <v>44197</v>
      </c>
      <c r="K430" s="1">
        <f t="shared" ca="1" si="104"/>
        <v>5</v>
      </c>
      <c r="L430" s="1" t="str">
        <f t="shared" ca="1" si="105"/>
        <v>5-10 años</v>
      </c>
      <c r="M430" s="3">
        <v>44197</v>
      </c>
      <c r="N430" s="1">
        <f t="shared" ca="1" si="118"/>
        <v>5</v>
      </c>
      <c r="O430" s="1" t="str">
        <f t="shared" ca="1" si="106"/>
        <v>5-10 años</v>
      </c>
      <c r="P430" s="3">
        <v>32874</v>
      </c>
      <c r="Q430" s="1">
        <f t="shared" ca="1" si="107"/>
        <v>36</v>
      </c>
      <c r="R430" s="1" t="str">
        <f t="shared" ca="1" si="108"/>
        <v>35-44</v>
      </c>
      <c r="S430" s="1" t="s">
        <v>121</v>
      </c>
      <c r="T430" s="1"/>
      <c r="U430" s="1">
        <v>1</v>
      </c>
      <c r="V430" s="1">
        <v>1</v>
      </c>
      <c r="W430" s="1">
        <v>1</v>
      </c>
      <c r="X430" s="1">
        <v>1</v>
      </c>
      <c r="Y430" s="1"/>
      <c r="Z430" s="1"/>
      <c r="AA430" s="1"/>
      <c r="AB430" s="1"/>
      <c r="AC430" s="1"/>
      <c r="AD430" s="1"/>
      <c r="AE430" s="1"/>
      <c r="AF430" s="1"/>
      <c r="AG430" s="1"/>
      <c r="AH430" s="1"/>
      <c r="AI430" s="1"/>
      <c r="AJ430" s="1"/>
      <c r="AK430" s="1"/>
      <c r="AL430" s="1"/>
      <c r="AM430" s="1"/>
      <c r="AN430" s="1"/>
      <c r="AO430" s="1"/>
      <c r="AP430" s="1"/>
      <c r="AQ430" s="1"/>
      <c r="AR430" s="1"/>
      <c r="AS430" s="1"/>
      <c r="AT430" s="1"/>
      <c r="AU430" s="1"/>
      <c r="AV430" s="1"/>
      <c r="AW430" s="1"/>
      <c r="AX430" s="1"/>
      <c r="AY430" s="1"/>
      <c r="AZ430" s="1"/>
      <c r="BA430" s="1"/>
      <c r="BB430" s="1"/>
      <c r="BC430" s="1"/>
      <c r="BD430" s="1"/>
      <c r="BE430" s="1"/>
      <c r="BF430" s="1"/>
      <c r="BG430" s="1"/>
      <c r="BH430" s="1"/>
      <c r="BI430" s="1"/>
      <c r="BJ430" s="1"/>
      <c r="BK430" s="1"/>
      <c r="BL430" s="1"/>
      <c r="BM430" s="1"/>
      <c r="BN430" s="1"/>
      <c r="BO430" s="1"/>
      <c r="BP430" s="1"/>
      <c r="BQ430" s="1"/>
      <c r="BR430" s="1">
        <f t="shared" si="102"/>
        <v>4</v>
      </c>
      <c r="BS430" s="1" t="str">
        <f t="shared" si="109"/>
        <v>Sin préstamo</v>
      </c>
      <c r="BT430" s="1" t="s">
        <v>104</v>
      </c>
      <c r="BU430" s="1" t="s">
        <v>122</v>
      </c>
      <c r="BV430" s="1" t="s">
        <v>134</v>
      </c>
      <c r="BW430" s="3" t="s">
        <v>101</v>
      </c>
      <c r="BX430" s="4" t="str">
        <f t="shared" ca="1" si="110"/>
        <v/>
      </c>
      <c r="BY430" s="5" t="str">
        <f t="shared" ca="1" si="111"/>
        <v/>
      </c>
      <c r="BZ430" s="2">
        <f t="shared" ca="1" si="112"/>
        <v>1100975</v>
      </c>
      <c r="CA430" s="2"/>
      <c r="CB430" s="2">
        <f t="shared" ca="1" si="113"/>
        <v>1100975</v>
      </c>
      <c r="CC430" s="2"/>
      <c r="CD430" s="2"/>
      <c r="CE430" s="2" t="str">
        <f t="shared" ca="1" si="114"/>
        <v/>
      </c>
      <c r="CF430" s="2" t="str">
        <f t="shared" ca="1" si="115"/>
        <v/>
      </c>
      <c r="CG430" s="6" t="str">
        <f t="shared" ca="1" si="116"/>
        <v/>
      </c>
      <c r="CH430" s="2" t="str">
        <f t="shared" ca="1" si="117"/>
        <v/>
      </c>
      <c r="CI430" s="2" t="s">
        <v>102</v>
      </c>
    </row>
    <row r="431" spans="1:87" x14ac:dyDescent="0.75">
      <c r="A431">
        <v>11538</v>
      </c>
      <c r="B431" t="s">
        <v>136</v>
      </c>
      <c r="C431" s="12">
        <v>0.4</v>
      </c>
      <c r="D431" t="s">
        <v>101</v>
      </c>
      <c r="E431" t="s">
        <v>100</v>
      </c>
      <c r="F431" s="12">
        <v>0.3</v>
      </c>
      <c r="G431" s="12" t="str">
        <f t="shared" si="103"/>
        <v>No</v>
      </c>
      <c r="H431" t="s">
        <v>102</v>
      </c>
      <c r="I431" s="7" t="s">
        <v>102</v>
      </c>
      <c r="J431" s="8">
        <v>44012</v>
      </c>
      <c r="K431">
        <f t="shared" ca="1" si="104"/>
        <v>6</v>
      </c>
      <c r="L431" t="str">
        <f t="shared" ca="1" si="105"/>
        <v>5-10 años</v>
      </c>
      <c r="M431" s="8">
        <v>44012</v>
      </c>
      <c r="N431">
        <f t="shared" ca="1" si="118"/>
        <v>6</v>
      </c>
      <c r="O431" t="str">
        <f t="shared" ca="1" si="106"/>
        <v>5-10 años</v>
      </c>
      <c r="P431" s="8">
        <v>31048</v>
      </c>
      <c r="Q431">
        <f t="shared" ca="1" si="107"/>
        <v>41</v>
      </c>
      <c r="R431" t="str">
        <f t="shared" ca="1" si="108"/>
        <v>35-44</v>
      </c>
      <c r="S431" t="s">
        <v>131</v>
      </c>
      <c r="V431">
        <v>1</v>
      </c>
      <c r="X431">
        <v>1</v>
      </c>
      <c r="Z431">
        <v>1</v>
      </c>
      <c r="BR431">
        <f t="shared" si="102"/>
        <v>3</v>
      </c>
      <c r="BS431" t="str">
        <f t="shared" si="109"/>
        <v>Sin préstamo</v>
      </c>
      <c r="BT431" t="s">
        <v>104</v>
      </c>
      <c r="BU431" t="s">
        <v>105</v>
      </c>
      <c r="BV431" t="s">
        <v>134</v>
      </c>
      <c r="BW431" s="8" t="s">
        <v>101</v>
      </c>
      <c r="BX431" s="9" t="str">
        <f t="shared" ca="1" si="110"/>
        <v/>
      </c>
      <c r="BY431" s="10" t="str">
        <f t="shared" ca="1" si="111"/>
        <v/>
      </c>
      <c r="BZ431" s="7">
        <f t="shared" ca="1" si="112"/>
        <v>440445</v>
      </c>
      <c r="CA431" s="7"/>
      <c r="CB431" s="7">
        <f t="shared" ca="1" si="113"/>
        <v>440445</v>
      </c>
      <c r="CC431" s="7"/>
      <c r="CD431" s="7"/>
      <c r="CE431" s="7" t="str">
        <f t="shared" ca="1" si="114"/>
        <v/>
      </c>
      <c r="CF431" s="7" t="str">
        <f t="shared" ca="1" si="115"/>
        <v/>
      </c>
      <c r="CG431" s="11" t="str">
        <f t="shared" ca="1" si="116"/>
        <v/>
      </c>
      <c r="CH431" s="7" t="str">
        <f t="shared" ca="1" si="117"/>
        <v/>
      </c>
      <c r="CI431" s="7" t="s">
        <v>102</v>
      </c>
    </row>
    <row r="432" spans="1:87" x14ac:dyDescent="0.75">
      <c r="A432" s="1">
        <v>11539</v>
      </c>
      <c r="B432" s="1" t="s">
        <v>136</v>
      </c>
      <c r="C432" s="13">
        <v>0.5</v>
      </c>
      <c r="D432" s="1" t="s">
        <v>100</v>
      </c>
      <c r="E432" s="1" t="s">
        <v>101</v>
      </c>
      <c r="F432" s="13"/>
      <c r="G432" s="13" t="str">
        <f t="shared" si="103"/>
        <v>Si</v>
      </c>
      <c r="H432" s="1" t="s">
        <v>102</v>
      </c>
      <c r="I432" s="2" t="s">
        <v>102</v>
      </c>
      <c r="J432" s="3">
        <v>43831</v>
      </c>
      <c r="K432" s="1">
        <f t="shared" ca="1" si="104"/>
        <v>6</v>
      </c>
      <c r="L432" s="1" t="str">
        <f t="shared" ca="1" si="105"/>
        <v>5-10 años</v>
      </c>
      <c r="M432" s="3">
        <v>43831</v>
      </c>
      <c r="N432" s="1">
        <f t="shared" ca="1" si="118"/>
        <v>6</v>
      </c>
      <c r="O432" s="1" t="str">
        <f t="shared" ca="1" si="106"/>
        <v>5-10 años</v>
      </c>
      <c r="P432" s="3">
        <v>29221</v>
      </c>
      <c r="Q432" s="1">
        <f t="shared" ca="1" si="107"/>
        <v>46</v>
      </c>
      <c r="R432" s="1" t="str">
        <f t="shared" ca="1" si="108"/>
        <v>45-54</v>
      </c>
      <c r="S432" s="1" t="s">
        <v>137</v>
      </c>
      <c r="T432" s="1"/>
      <c r="U432" s="1">
        <v>1</v>
      </c>
      <c r="V432" s="1"/>
      <c r="W432" s="1">
        <v>1</v>
      </c>
      <c r="X432" s="1"/>
      <c r="Y432" s="1">
        <v>1</v>
      </c>
      <c r="Z432" s="1"/>
      <c r="AA432" s="1"/>
      <c r="AB432" s="1"/>
      <c r="AC432" s="1"/>
      <c r="AD432" s="1"/>
      <c r="AE432" s="1"/>
      <c r="AF432" s="1"/>
      <c r="AG432" s="1"/>
      <c r="AH432" s="1"/>
      <c r="AI432" s="1"/>
      <c r="AJ432" s="1"/>
      <c r="AK432" s="1"/>
      <c r="AL432" s="1"/>
      <c r="AM432" s="1"/>
      <c r="AN432" s="1"/>
      <c r="AO432" s="1"/>
      <c r="AP432" s="1"/>
      <c r="AQ432" s="1"/>
      <c r="AR432" s="1"/>
      <c r="AS432" s="1"/>
      <c r="AT432" s="1"/>
      <c r="AU432" s="1"/>
      <c r="AV432" s="1"/>
      <c r="AW432" s="1"/>
      <c r="AX432" s="1"/>
      <c r="AY432" s="1"/>
      <c r="AZ432" s="1"/>
      <c r="BA432" s="1"/>
      <c r="BB432" s="1"/>
      <c r="BC432" s="1"/>
      <c r="BD432" s="1"/>
      <c r="BE432" s="1"/>
      <c r="BF432" s="1"/>
      <c r="BG432" s="1"/>
      <c r="BH432" s="1"/>
      <c r="BI432" s="1"/>
      <c r="BJ432" s="1"/>
      <c r="BK432" s="1"/>
      <c r="BL432" s="1"/>
      <c r="BM432" s="1"/>
      <c r="BN432" s="1"/>
      <c r="BO432" s="1"/>
      <c r="BP432" s="1"/>
      <c r="BQ432" s="1"/>
      <c r="BR432" s="1">
        <f t="shared" si="102"/>
        <v>3</v>
      </c>
      <c r="BS432" s="1" t="str">
        <f t="shared" si="109"/>
        <v>Sin préstamo</v>
      </c>
      <c r="BT432" s="1" t="s">
        <v>104</v>
      </c>
      <c r="BU432" s="1" t="s">
        <v>109</v>
      </c>
      <c r="BV432" s="1" t="s">
        <v>106</v>
      </c>
      <c r="BW432" s="3" t="s">
        <v>101</v>
      </c>
      <c r="BX432" s="4" t="str">
        <f t="shared" ca="1" si="110"/>
        <v/>
      </c>
      <c r="BY432" s="5" t="str">
        <f t="shared" ca="1" si="111"/>
        <v/>
      </c>
      <c r="BZ432" s="2">
        <f t="shared" ca="1" si="112"/>
        <v>602544</v>
      </c>
      <c r="CA432" s="2"/>
      <c r="CB432" s="2">
        <f t="shared" ca="1" si="113"/>
        <v>602544</v>
      </c>
      <c r="CC432" s="2"/>
      <c r="CD432" s="2"/>
      <c r="CE432" s="2" t="str">
        <f t="shared" ca="1" si="114"/>
        <v/>
      </c>
      <c r="CF432" s="2" t="str">
        <f t="shared" ca="1" si="115"/>
        <v/>
      </c>
      <c r="CG432" s="6" t="str">
        <f t="shared" ca="1" si="116"/>
        <v/>
      </c>
      <c r="CH432" s="2" t="str">
        <f t="shared" ca="1" si="117"/>
        <v/>
      </c>
      <c r="CI432" s="2" t="s">
        <v>102</v>
      </c>
    </row>
    <row r="433" spans="1:87" x14ac:dyDescent="0.75">
      <c r="A433">
        <v>11540</v>
      </c>
      <c r="B433" t="s">
        <v>99</v>
      </c>
      <c r="C433" s="12">
        <v>0.6</v>
      </c>
      <c r="D433" t="s">
        <v>101</v>
      </c>
      <c r="E433" t="s">
        <v>101</v>
      </c>
      <c r="G433" s="12" t="str">
        <f t="shared" si="103"/>
        <v>Si</v>
      </c>
      <c r="H433" t="s">
        <v>102</v>
      </c>
      <c r="I433" s="7" t="s">
        <v>117</v>
      </c>
      <c r="J433" s="8">
        <v>43646</v>
      </c>
      <c r="K433">
        <f t="shared" ca="1" si="104"/>
        <v>7</v>
      </c>
      <c r="L433" t="str">
        <f t="shared" ca="1" si="105"/>
        <v>5-10 años</v>
      </c>
      <c r="M433" s="8">
        <v>43646</v>
      </c>
      <c r="N433">
        <f t="shared" ca="1" si="118"/>
        <v>7</v>
      </c>
      <c r="O433" t="str">
        <f t="shared" ca="1" si="106"/>
        <v>5-10 años</v>
      </c>
      <c r="P433" s="8">
        <v>27395</v>
      </c>
      <c r="Q433">
        <f t="shared" ca="1" si="107"/>
        <v>51</v>
      </c>
      <c r="R433" t="str">
        <f t="shared" ca="1" si="108"/>
        <v>45-54</v>
      </c>
      <c r="S433" t="s">
        <v>126</v>
      </c>
      <c r="V433">
        <v>1</v>
      </c>
      <c r="X433">
        <v>1</v>
      </c>
      <c r="Z433">
        <v>1</v>
      </c>
      <c r="BR433">
        <f t="shared" si="102"/>
        <v>3</v>
      </c>
      <c r="BS433" t="str">
        <f t="shared" si="109"/>
        <v>Sin préstamo</v>
      </c>
      <c r="BT433" t="s">
        <v>104</v>
      </c>
      <c r="BU433" t="s">
        <v>122</v>
      </c>
      <c r="BV433" t="s">
        <v>123</v>
      </c>
      <c r="BW433" s="8" t="s">
        <v>101</v>
      </c>
      <c r="BX433" s="9" t="str">
        <f t="shared" ca="1" si="110"/>
        <v/>
      </c>
      <c r="BY433" s="10" t="str">
        <f t="shared" ca="1" si="111"/>
        <v/>
      </c>
      <c r="BZ433" s="7">
        <f t="shared" ca="1" si="112"/>
        <v>783630</v>
      </c>
      <c r="CA433" s="7"/>
      <c r="CB433" s="7">
        <f t="shared" ca="1" si="113"/>
        <v>783630</v>
      </c>
      <c r="CC433" s="7"/>
      <c r="CD433" s="7"/>
      <c r="CE433" s="7" t="str">
        <f t="shared" ca="1" si="114"/>
        <v/>
      </c>
      <c r="CF433" s="7" t="str">
        <f t="shared" ca="1" si="115"/>
        <v/>
      </c>
      <c r="CG433" s="11" t="str">
        <f t="shared" ca="1" si="116"/>
        <v/>
      </c>
      <c r="CH433" s="7" t="str">
        <f t="shared" ca="1" si="117"/>
        <v/>
      </c>
      <c r="CI433" s="7" t="s">
        <v>102</v>
      </c>
    </row>
    <row r="434" spans="1:87" x14ac:dyDescent="0.75">
      <c r="A434" s="1">
        <v>11541</v>
      </c>
      <c r="B434" s="1" t="s">
        <v>99</v>
      </c>
      <c r="C434" s="13">
        <v>0.7</v>
      </c>
      <c r="D434" s="1" t="s">
        <v>100</v>
      </c>
      <c r="E434" s="1" t="s">
        <v>100</v>
      </c>
      <c r="F434" s="13">
        <v>0.4</v>
      </c>
      <c r="G434" s="13" t="str">
        <f t="shared" si="103"/>
        <v>Si</v>
      </c>
      <c r="H434" s="1" t="s">
        <v>102</v>
      </c>
      <c r="I434" s="2" t="s">
        <v>102</v>
      </c>
      <c r="J434" s="3">
        <v>43466</v>
      </c>
      <c r="K434" s="1">
        <f t="shared" ca="1" si="104"/>
        <v>7</v>
      </c>
      <c r="L434" s="1" t="str">
        <f t="shared" ca="1" si="105"/>
        <v>5-10 años</v>
      </c>
      <c r="M434" s="3">
        <v>43466</v>
      </c>
      <c r="N434" s="1">
        <f t="shared" ca="1" si="118"/>
        <v>7</v>
      </c>
      <c r="O434" s="1" t="str">
        <f t="shared" ca="1" si="106"/>
        <v>5-10 años</v>
      </c>
      <c r="P434" s="3">
        <v>25569</v>
      </c>
      <c r="Q434" s="1">
        <f t="shared" ca="1" si="107"/>
        <v>56</v>
      </c>
      <c r="R434" s="1" t="str">
        <f t="shared" ca="1" si="108"/>
        <v>55-64</v>
      </c>
      <c r="S434" s="1" t="s">
        <v>103</v>
      </c>
      <c r="T434" s="1"/>
      <c r="U434" s="1">
        <v>1</v>
      </c>
      <c r="V434" s="1">
        <v>1</v>
      </c>
      <c r="W434" s="1">
        <v>1</v>
      </c>
      <c r="X434" s="1">
        <v>1</v>
      </c>
      <c r="Y434" s="1">
        <v>1</v>
      </c>
      <c r="Z434" s="1">
        <v>1</v>
      </c>
      <c r="AA434" s="1"/>
      <c r="AB434" s="1"/>
      <c r="AC434" s="1"/>
      <c r="AD434" s="1"/>
      <c r="AE434" s="1"/>
      <c r="AF434" s="1"/>
      <c r="AG434" s="1"/>
      <c r="AH434" s="1"/>
      <c r="AI434" s="1"/>
      <c r="AJ434" s="1"/>
      <c r="AK434" s="1"/>
      <c r="AL434" s="1"/>
      <c r="AM434" s="1"/>
      <c r="AN434" s="1"/>
      <c r="AO434" s="1"/>
      <c r="AP434" s="1"/>
      <c r="AQ434" s="1"/>
      <c r="AR434" s="1"/>
      <c r="AS434" s="1"/>
      <c r="AT434" s="1"/>
      <c r="AU434" s="1"/>
      <c r="AV434" s="1"/>
      <c r="AW434" s="1"/>
      <c r="AX434" s="1"/>
      <c r="AY434" s="1"/>
      <c r="AZ434" s="1"/>
      <c r="BA434" s="1"/>
      <c r="BB434" s="1"/>
      <c r="BC434" s="1"/>
      <c r="BD434" s="1"/>
      <c r="BE434" s="1"/>
      <c r="BF434" s="1"/>
      <c r="BG434" s="1"/>
      <c r="BH434" s="1"/>
      <c r="BI434" s="1"/>
      <c r="BJ434" s="1"/>
      <c r="BK434" s="1"/>
      <c r="BL434" s="1"/>
      <c r="BM434" s="1"/>
      <c r="BN434" s="1"/>
      <c r="BO434" s="1"/>
      <c r="BP434" s="1"/>
      <c r="BQ434" s="1"/>
      <c r="BR434" s="1">
        <f t="shared" si="102"/>
        <v>6</v>
      </c>
      <c r="BS434" s="1" t="str">
        <f t="shared" si="109"/>
        <v>Sin préstamo</v>
      </c>
      <c r="BT434" s="1" t="s">
        <v>104</v>
      </c>
      <c r="BU434" s="1" t="s">
        <v>109</v>
      </c>
      <c r="BV434" s="1" t="s">
        <v>106</v>
      </c>
      <c r="BW434" s="3" t="s">
        <v>101</v>
      </c>
      <c r="BX434" s="4" t="str">
        <f t="shared" ca="1" si="110"/>
        <v/>
      </c>
      <c r="BY434" s="5" t="str">
        <f t="shared" ca="1" si="111"/>
        <v/>
      </c>
      <c r="BZ434" s="2">
        <f t="shared" ca="1" si="112"/>
        <v>1192942</v>
      </c>
      <c r="CA434" s="2"/>
      <c r="CB434" s="2">
        <f t="shared" ca="1" si="113"/>
        <v>1192942</v>
      </c>
      <c r="CC434" s="2"/>
      <c r="CD434" s="2"/>
      <c r="CE434" s="2" t="str">
        <f t="shared" ca="1" si="114"/>
        <v/>
      </c>
      <c r="CF434" s="2" t="str">
        <f t="shared" ca="1" si="115"/>
        <v/>
      </c>
      <c r="CG434" s="6" t="str">
        <f t="shared" ca="1" si="116"/>
        <v/>
      </c>
      <c r="CH434" s="2" t="str">
        <f t="shared" ca="1" si="117"/>
        <v/>
      </c>
      <c r="CI434" s="2" t="s">
        <v>102</v>
      </c>
    </row>
    <row r="435" spans="1:87" x14ac:dyDescent="0.75">
      <c r="A435">
        <v>11542</v>
      </c>
      <c r="B435" t="s">
        <v>99</v>
      </c>
      <c r="C435" s="12">
        <v>0.8</v>
      </c>
      <c r="D435" t="s">
        <v>101</v>
      </c>
      <c r="E435" t="s">
        <v>100</v>
      </c>
      <c r="F435" s="12">
        <v>0.75</v>
      </c>
      <c r="G435" s="12" t="str">
        <f t="shared" si="103"/>
        <v>Si</v>
      </c>
      <c r="H435" t="s">
        <v>107</v>
      </c>
      <c r="I435" s="7" t="s">
        <v>102</v>
      </c>
      <c r="J435" s="8">
        <v>43281</v>
      </c>
      <c r="K435">
        <f t="shared" ca="1" si="104"/>
        <v>8</v>
      </c>
      <c r="L435" t="str">
        <f t="shared" ca="1" si="105"/>
        <v>5-10 años</v>
      </c>
      <c r="M435" s="8">
        <v>43281</v>
      </c>
      <c r="N435">
        <f t="shared" ca="1" si="118"/>
        <v>8</v>
      </c>
      <c r="O435" t="str">
        <f t="shared" ca="1" si="106"/>
        <v>5-10 años</v>
      </c>
      <c r="P435" s="8">
        <v>23743</v>
      </c>
      <c r="Q435">
        <f t="shared" ca="1" si="107"/>
        <v>61</v>
      </c>
      <c r="R435" t="str">
        <f t="shared" ca="1" si="108"/>
        <v>55-64</v>
      </c>
      <c r="S435" t="s">
        <v>103</v>
      </c>
      <c r="T435">
        <v>1</v>
      </c>
      <c r="V435">
        <v>1</v>
      </c>
      <c r="X435">
        <v>1</v>
      </c>
      <c r="Z435">
        <v>1</v>
      </c>
      <c r="BR435">
        <f t="shared" si="102"/>
        <v>4</v>
      </c>
      <c r="BS435" t="str">
        <f t="shared" si="109"/>
        <v>Préstamo</v>
      </c>
      <c r="BT435" t="s">
        <v>104</v>
      </c>
      <c r="BU435" t="s">
        <v>122</v>
      </c>
      <c r="BV435" t="s">
        <v>123</v>
      </c>
      <c r="BW435" s="8" t="s">
        <v>101</v>
      </c>
      <c r="BX435" s="9">
        <f t="shared" ca="1" si="110"/>
        <v>3161778</v>
      </c>
      <c r="BY435" s="10" t="str">
        <f t="shared" ca="1" si="111"/>
        <v>750k-5 mil</v>
      </c>
      <c r="BZ435" s="7">
        <f t="shared" ca="1" si="112"/>
        <v>1333787</v>
      </c>
      <c r="CA435" s="7"/>
      <c r="CB435" s="7">
        <f t="shared" ca="1" si="113"/>
        <v>1333787</v>
      </c>
      <c r="CC435" s="7" t="s">
        <v>119</v>
      </c>
      <c r="CD435" s="7" t="s">
        <v>111</v>
      </c>
      <c r="CE435" s="7">
        <f t="shared" ca="1" si="114"/>
        <v>8</v>
      </c>
      <c r="CF435" s="7">
        <f t="shared" ca="1" si="115"/>
        <v>395222.25</v>
      </c>
      <c r="CG435" s="11">
        <f t="shared" ca="1" si="116"/>
        <v>2.3705269282126755</v>
      </c>
      <c r="CH435" s="7" t="str">
        <f t="shared" ca="1" si="117"/>
        <v>1-5x</v>
      </c>
      <c r="CI435" s="7" t="s">
        <v>112</v>
      </c>
    </row>
    <row r="436" spans="1:87" x14ac:dyDescent="0.75">
      <c r="A436" s="1">
        <v>11543</v>
      </c>
      <c r="B436" s="1" t="s">
        <v>139</v>
      </c>
      <c r="C436" s="13">
        <v>0.75</v>
      </c>
      <c r="D436" s="1" t="s">
        <v>100</v>
      </c>
      <c r="E436" s="1" t="s">
        <v>101</v>
      </c>
      <c r="F436" s="13"/>
      <c r="G436" s="13" t="str">
        <f t="shared" si="103"/>
        <v>Si</v>
      </c>
      <c r="H436" s="1" t="s">
        <v>107</v>
      </c>
      <c r="I436" s="2" t="s">
        <v>108</v>
      </c>
      <c r="J436" s="3">
        <v>43101</v>
      </c>
      <c r="K436" s="1">
        <f t="shared" ca="1" si="104"/>
        <v>8</v>
      </c>
      <c r="L436" s="1" t="str">
        <f t="shared" ca="1" si="105"/>
        <v>5-10 años</v>
      </c>
      <c r="M436" s="3">
        <v>43101</v>
      </c>
      <c r="N436" s="1">
        <f t="shared" ca="1" si="118"/>
        <v>8</v>
      </c>
      <c r="O436" s="1" t="str">
        <f t="shared" ca="1" si="106"/>
        <v>5-10 años</v>
      </c>
      <c r="P436" s="3">
        <v>36526</v>
      </c>
      <c r="Q436" s="1">
        <f t="shared" ca="1" si="107"/>
        <v>26</v>
      </c>
      <c r="R436" s="1" t="str">
        <f t="shared" ca="1" si="108"/>
        <v>25-34</v>
      </c>
      <c r="S436" s="1" t="s">
        <v>137</v>
      </c>
      <c r="T436" s="1">
        <v>1</v>
      </c>
      <c r="U436" s="1">
        <v>1</v>
      </c>
      <c r="V436" s="1">
        <v>1</v>
      </c>
      <c r="W436" s="1">
        <v>1</v>
      </c>
      <c r="X436" s="1">
        <v>1</v>
      </c>
      <c r="Y436" s="1"/>
      <c r="Z436" s="1"/>
      <c r="AA436" s="1"/>
      <c r="AB436" s="1"/>
      <c r="AC436" s="1"/>
      <c r="AD436" s="1"/>
      <c r="AE436" s="1"/>
      <c r="AF436" s="1"/>
      <c r="AG436" s="1"/>
      <c r="AH436" s="1"/>
      <c r="AI436" s="1"/>
      <c r="AJ436" s="1"/>
      <c r="AK436" s="1"/>
      <c r="AL436" s="1"/>
      <c r="AM436" s="1"/>
      <c r="AN436" s="1"/>
      <c r="AO436" s="1"/>
      <c r="AP436" s="1"/>
      <c r="AQ436" s="1"/>
      <c r="AR436" s="1"/>
      <c r="AS436" s="1"/>
      <c r="AT436" s="1"/>
      <c r="AU436" s="1"/>
      <c r="AV436" s="1"/>
      <c r="AW436" s="1"/>
      <c r="AX436" s="1"/>
      <c r="AY436" s="1"/>
      <c r="AZ436" s="1"/>
      <c r="BA436" s="1"/>
      <c r="BB436" s="1"/>
      <c r="BC436" s="1"/>
      <c r="BD436" s="1"/>
      <c r="BE436" s="1"/>
      <c r="BF436" s="1"/>
      <c r="BG436" s="1"/>
      <c r="BH436" s="1"/>
      <c r="BI436" s="1"/>
      <c r="BJ436" s="1"/>
      <c r="BK436" s="1"/>
      <c r="BL436" s="1"/>
      <c r="BM436" s="1"/>
      <c r="BN436" s="1"/>
      <c r="BO436" s="1"/>
      <c r="BP436" s="1"/>
      <c r="BQ436" s="1"/>
      <c r="BR436" s="1">
        <f t="shared" si="102"/>
        <v>5</v>
      </c>
      <c r="BS436" s="1" t="str">
        <f t="shared" si="109"/>
        <v>Préstamo</v>
      </c>
      <c r="BT436" s="1" t="s">
        <v>104</v>
      </c>
      <c r="BU436" s="1" t="s">
        <v>109</v>
      </c>
      <c r="BV436" s="1" t="s">
        <v>106</v>
      </c>
      <c r="BW436" s="3" t="s">
        <v>101</v>
      </c>
      <c r="BX436" s="4">
        <f t="shared" ca="1" si="110"/>
        <v>2519662</v>
      </c>
      <c r="BY436" s="5" t="str">
        <f t="shared" ca="1" si="111"/>
        <v>750k-5 mil</v>
      </c>
      <c r="BZ436" s="2">
        <f t="shared" ca="1" si="112"/>
        <v>896987</v>
      </c>
      <c r="CA436" s="2"/>
      <c r="CB436" s="2">
        <f t="shared" ca="1" si="113"/>
        <v>896987</v>
      </c>
      <c r="CC436" s="2" t="s">
        <v>110</v>
      </c>
      <c r="CD436" s="2" t="s">
        <v>125</v>
      </c>
      <c r="CE436" s="2">
        <f t="shared" ca="1" si="114"/>
        <v>8</v>
      </c>
      <c r="CF436" s="2">
        <f t="shared" ca="1" si="115"/>
        <v>314957.75</v>
      </c>
      <c r="CG436" s="6">
        <f t="shared" ca="1" si="116"/>
        <v>2.8090284474579899</v>
      </c>
      <c r="CH436" s="2" t="str">
        <f t="shared" ca="1" si="117"/>
        <v>1-5x</v>
      </c>
      <c r="CI436" s="2" t="s">
        <v>112</v>
      </c>
    </row>
    <row r="437" spans="1:87" x14ac:dyDescent="0.75">
      <c r="A437">
        <v>11544</v>
      </c>
      <c r="B437" t="s">
        <v>136</v>
      </c>
      <c r="C437" s="12">
        <v>1</v>
      </c>
      <c r="D437" t="s">
        <v>101</v>
      </c>
      <c r="E437" t="s">
        <v>101</v>
      </c>
      <c r="G437" s="12" t="str">
        <f t="shared" si="103"/>
        <v>Si</v>
      </c>
      <c r="H437" t="s">
        <v>102</v>
      </c>
      <c r="I437" s="7" t="s">
        <v>102</v>
      </c>
      <c r="J437" s="8">
        <v>42916</v>
      </c>
      <c r="K437">
        <f t="shared" ca="1" si="104"/>
        <v>9</v>
      </c>
      <c r="L437" t="str">
        <f t="shared" ca="1" si="105"/>
        <v>5-10 años</v>
      </c>
      <c r="M437" s="8">
        <v>42916</v>
      </c>
      <c r="N437">
        <f t="shared" ca="1" si="118"/>
        <v>9</v>
      </c>
      <c r="O437" t="str">
        <f t="shared" ca="1" si="106"/>
        <v>5-10 años</v>
      </c>
      <c r="P437" s="8">
        <v>34700</v>
      </c>
      <c r="Q437">
        <f t="shared" ca="1" si="107"/>
        <v>31</v>
      </c>
      <c r="R437" t="str">
        <f t="shared" ca="1" si="108"/>
        <v>25-34</v>
      </c>
      <c r="S437" t="s">
        <v>121</v>
      </c>
      <c r="V437">
        <v>1</v>
      </c>
      <c r="X437">
        <v>1</v>
      </c>
      <c r="Z437">
        <v>1</v>
      </c>
      <c r="BR437">
        <f t="shared" si="102"/>
        <v>3</v>
      </c>
      <c r="BS437" t="str">
        <f t="shared" si="109"/>
        <v>Sin préstamo</v>
      </c>
      <c r="BT437" t="s">
        <v>104</v>
      </c>
      <c r="BU437" t="s">
        <v>105</v>
      </c>
      <c r="BV437" t="s">
        <v>134</v>
      </c>
      <c r="BW437" s="8" t="s">
        <v>101</v>
      </c>
      <c r="BX437" s="9" t="str">
        <f t="shared" ca="1" si="110"/>
        <v/>
      </c>
      <c r="BY437" s="10" t="str">
        <f t="shared" ca="1" si="111"/>
        <v/>
      </c>
      <c r="BZ437" s="7">
        <f t="shared" ca="1" si="112"/>
        <v>15488</v>
      </c>
      <c r="CA437" s="7"/>
      <c r="CB437" s="7">
        <f t="shared" ca="1" si="113"/>
        <v>15488</v>
      </c>
      <c r="CC437" s="7"/>
      <c r="CD437" s="7"/>
      <c r="CE437" s="7" t="str">
        <f t="shared" ca="1" si="114"/>
        <v/>
      </c>
      <c r="CF437" s="7" t="str">
        <f t="shared" ca="1" si="115"/>
        <v/>
      </c>
      <c r="CG437" s="11" t="str">
        <f t="shared" ca="1" si="116"/>
        <v/>
      </c>
      <c r="CH437" s="7" t="str">
        <f t="shared" ca="1" si="117"/>
        <v/>
      </c>
      <c r="CI437" s="7" t="s">
        <v>102</v>
      </c>
    </row>
    <row r="438" spans="1:87" x14ac:dyDescent="0.75">
      <c r="A438" s="1">
        <v>11545</v>
      </c>
      <c r="B438" s="1" t="s">
        <v>142</v>
      </c>
      <c r="C438" s="13">
        <v>0</v>
      </c>
      <c r="D438" s="1" t="s">
        <v>100</v>
      </c>
      <c r="E438" s="1" t="s">
        <v>100</v>
      </c>
      <c r="F438" s="13">
        <v>0.15</v>
      </c>
      <c r="G438" s="13" t="str">
        <f t="shared" si="103"/>
        <v>No</v>
      </c>
      <c r="H438" s="1" t="s">
        <v>102</v>
      </c>
      <c r="I438" s="2" t="s">
        <v>117</v>
      </c>
      <c r="J438" s="3">
        <v>42736</v>
      </c>
      <c r="K438" s="1">
        <f t="shared" ca="1" si="104"/>
        <v>9</v>
      </c>
      <c r="L438" s="1" t="str">
        <f t="shared" ca="1" si="105"/>
        <v>5-10 años</v>
      </c>
      <c r="M438" s="3">
        <v>42736</v>
      </c>
      <c r="N438" s="1">
        <f t="shared" ca="1" si="118"/>
        <v>9</v>
      </c>
      <c r="O438" s="1" t="str">
        <f t="shared" ca="1" si="106"/>
        <v>5-10 años</v>
      </c>
      <c r="P438" s="3">
        <v>32874</v>
      </c>
      <c r="Q438" s="1">
        <f t="shared" ca="1" si="107"/>
        <v>36</v>
      </c>
      <c r="R438" s="1" t="str">
        <f t="shared" ca="1" si="108"/>
        <v>35-44</v>
      </c>
      <c r="S438" s="1" t="s">
        <v>131</v>
      </c>
      <c r="T438" s="1"/>
      <c r="U438" s="1">
        <v>1</v>
      </c>
      <c r="V438" s="1"/>
      <c r="W438" s="1">
        <v>1</v>
      </c>
      <c r="X438" s="1"/>
      <c r="Y438" s="1">
        <v>1</v>
      </c>
      <c r="Z438" s="1"/>
      <c r="AA438" s="1"/>
      <c r="AB438" s="1"/>
      <c r="AC438" s="1"/>
      <c r="AD438" s="1"/>
      <c r="AE438" s="1"/>
      <c r="AF438" s="1"/>
      <c r="AG438" s="1"/>
      <c r="AH438" s="1"/>
      <c r="AI438" s="1"/>
      <c r="AJ438" s="1"/>
      <c r="AK438" s="1"/>
      <c r="AL438" s="1"/>
      <c r="AM438" s="1"/>
      <c r="AN438" s="1"/>
      <c r="AO438" s="1"/>
      <c r="AP438" s="1"/>
      <c r="AQ438" s="1"/>
      <c r="AR438" s="1"/>
      <c r="AS438" s="1"/>
      <c r="AT438" s="1"/>
      <c r="AU438" s="1"/>
      <c r="AV438" s="1"/>
      <c r="AW438" s="1"/>
      <c r="AX438" s="1"/>
      <c r="AY438" s="1"/>
      <c r="AZ438" s="1"/>
      <c r="BA438" s="1"/>
      <c r="BB438" s="1"/>
      <c r="BC438" s="1"/>
      <c r="BD438" s="1"/>
      <c r="BE438" s="1"/>
      <c r="BF438" s="1"/>
      <c r="BG438" s="1"/>
      <c r="BH438" s="1"/>
      <c r="BI438" s="1"/>
      <c r="BJ438" s="1"/>
      <c r="BK438" s="1"/>
      <c r="BL438" s="1"/>
      <c r="BM438" s="1"/>
      <c r="BN438" s="1"/>
      <c r="BO438" s="1"/>
      <c r="BP438" s="1"/>
      <c r="BQ438" s="1"/>
      <c r="BR438" s="1">
        <f t="shared" si="102"/>
        <v>3</v>
      </c>
      <c r="BS438" s="1" t="str">
        <f t="shared" si="109"/>
        <v>Sin préstamo</v>
      </c>
      <c r="BT438" s="1" t="s">
        <v>104</v>
      </c>
      <c r="BU438" s="1" t="s">
        <v>122</v>
      </c>
      <c r="BV438" s="1" t="s">
        <v>134</v>
      </c>
      <c r="BW438" s="3" t="s">
        <v>101</v>
      </c>
      <c r="BX438" s="4" t="str">
        <f t="shared" ca="1" si="110"/>
        <v/>
      </c>
      <c r="BY438" s="5" t="str">
        <f t="shared" ca="1" si="111"/>
        <v/>
      </c>
      <c r="BZ438" s="2">
        <f t="shared" ca="1" si="112"/>
        <v>869613</v>
      </c>
      <c r="CA438" s="2"/>
      <c r="CB438" s="2">
        <f t="shared" ca="1" si="113"/>
        <v>869613</v>
      </c>
      <c r="CC438" s="2"/>
      <c r="CD438" s="2"/>
      <c r="CE438" s="2" t="str">
        <f t="shared" ca="1" si="114"/>
        <v/>
      </c>
      <c r="CF438" s="2" t="str">
        <f t="shared" ca="1" si="115"/>
        <v/>
      </c>
      <c r="CG438" s="6" t="str">
        <f t="shared" ca="1" si="116"/>
        <v/>
      </c>
      <c r="CH438" s="2" t="str">
        <f t="shared" ca="1" si="117"/>
        <v/>
      </c>
      <c r="CI438" s="2" t="s">
        <v>102</v>
      </c>
    </row>
    <row r="439" spans="1:87" x14ac:dyDescent="0.75">
      <c r="A439">
        <v>11546</v>
      </c>
      <c r="B439" t="s">
        <v>115</v>
      </c>
      <c r="C439" s="12">
        <v>0.4</v>
      </c>
      <c r="D439" t="s">
        <v>101</v>
      </c>
      <c r="E439" t="s">
        <v>100</v>
      </c>
      <c r="F439" s="12">
        <v>0.5</v>
      </c>
      <c r="G439" s="12" t="str">
        <f t="shared" si="103"/>
        <v>No</v>
      </c>
      <c r="H439" t="s">
        <v>116</v>
      </c>
      <c r="I439" s="7" t="s">
        <v>117</v>
      </c>
      <c r="J439" s="8">
        <v>42551</v>
      </c>
      <c r="K439">
        <f t="shared" ca="1" si="104"/>
        <v>10</v>
      </c>
      <c r="L439" t="str">
        <f t="shared" ca="1" si="105"/>
        <v>10-20 años</v>
      </c>
      <c r="M439" s="8">
        <v>42551</v>
      </c>
      <c r="N439">
        <f t="shared" ca="1" si="118"/>
        <v>10</v>
      </c>
      <c r="O439" t="str">
        <f t="shared" ca="1" si="106"/>
        <v>10-20 años</v>
      </c>
      <c r="P439" s="8">
        <v>31048</v>
      </c>
      <c r="Q439">
        <f t="shared" ca="1" si="107"/>
        <v>41</v>
      </c>
      <c r="R439" t="str">
        <f t="shared" ca="1" si="108"/>
        <v>35-44</v>
      </c>
      <c r="S439" t="s">
        <v>103</v>
      </c>
      <c r="T439">
        <v>1</v>
      </c>
      <c r="V439">
        <v>1</v>
      </c>
      <c r="X439">
        <v>1</v>
      </c>
      <c r="Z439">
        <v>1</v>
      </c>
      <c r="BR439">
        <f t="shared" si="102"/>
        <v>4</v>
      </c>
      <c r="BS439" t="str">
        <f t="shared" si="109"/>
        <v>Préstamo</v>
      </c>
      <c r="BT439" t="s">
        <v>104</v>
      </c>
      <c r="BU439" t="s">
        <v>105</v>
      </c>
      <c r="BV439" t="s">
        <v>106</v>
      </c>
      <c r="BW439" s="8" t="s">
        <v>101</v>
      </c>
      <c r="BX439" s="9">
        <f t="shared" ca="1" si="110"/>
        <v>1199299</v>
      </c>
      <c r="BY439" s="10" t="str">
        <f t="shared" ca="1" si="111"/>
        <v>750k-5 mil</v>
      </c>
      <c r="BZ439" s="7">
        <f t="shared" ca="1" si="112"/>
        <v>1473504</v>
      </c>
      <c r="CA439" s="7"/>
      <c r="CB439" s="7">
        <f t="shared" ca="1" si="113"/>
        <v>1473504</v>
      </c>
      <c r="CC439" s="7" t="s">
        <v>119</v>
      </c>
      <c r="CD439" s="7" t="s">
        <v>111</v>
      </c>
      <c r="CE439" s="7">
        <f t="shared" ca="1" si="114"/>
        <v>9</v>
      </c>
      <c r="CF439" s="7">
        <f t="shared" ca="1" si="115"/>
        <v>133255.44444444444</v>
      </c>
      <c r="CG439" s="11">
        <f t="shared" ca="1" si="116"/>
        <v>0.81390956522683344</v>
      </c>
      <c r="CH439" s="7" t="str">
        <f t="shared" ca="1" si="117"/>
        <v>1x</v>
      </c>
      <c r="CI439" s="7" t="s">
        <v>112</v>
      </c>
    </row>
    <row r="440" spans="1:87" x14ac:dyDescent="0.75">
      <c r="A440" s="1">
        <v>11547</v>
      </c>
      <c r="B440" s="1" t="s">
        <v>99</v>
      </c>
      <c r="C440" s="13">
        <v>0.15</v>
      </c>
      <c r="D440" s="1" t="s">
        <v>100</v>
      </c>
      <c r="E440" s="1" t="s">
        <v>101</v>
      </c>
      <c r="F440" s="13"/>
      <c r="G440" s="13" t="str">
        <f t="shared" si="103"/>
        <v>No</v>
      </c>
      <c r="H440" s="1" t="s">
        <v>102</v>
      </c>
      <c r="I440" s="2" t="s">
        <v>102</v>
      </c>
      <c r="J440" s="3">
        <v>42370</v>
      </c>
      <c r="K440" s="1">
        <f t="shared" ca="1" si="104"/>
        <v>10</v>
      </c>
      <c r="L440" s="1" t="str">
        <f t="shared" ca="1" si="105"/>
        <v>10-20 años</v>
      </c>
      <c r="M440" s="3">
        <v>42370</v>
      </c>
      <c r="N440" s="1">
        <f t="shared" ca="1" si="118"/>
        <v>10</v>
      </c>
      <c r="O440" s="1" t="str">
        <f t="shared" ca="1" si="106"/>
        <v>10-20 años</v>
      </c>
      <c r="P440" s="3">
        <v>29221</v>
      </c>
      <c r="Q440" s="1">
        <f t="shared" ca="1" si="107"/>
        <v>46</v>
      </c>
      <c r="R440" s="1" t="str">
        <f t="shared" ca="1" si="108"/>
        <v>45-54</v>
      </c>
      <c r="S440" s="1" t="s">
        <v>114</v>
      </c>
      <c r="T440" s="1"/>
      <c r="U440" s="1">
        <v>1</v>
      </c>
      <c r="V440" s="1">
        <v>1</v>
      </c>
      <c r="W440" s="1">
        <v>1</v>
      </c>
      <c r="X440" s="1">
        <v>1</v>
      </c>
      <c r="Y440" s="1">
        <v>1</v>
      </c>
      <c r="Z440" s="1">
        <v>1</v>
      </c>
      <c r="AA440" s="1"/>
      <c r="AB440" s="1"/>
      <c r="AC440" s="1"/>
      <c r="AD440" s="1"/>
      <c r="AE440" s="1"/>
      <c r="AF440" s="1"/>
      <c r="AG440" s="1"/>
      <c r="AH440" s="1"/>
      <c r="AI440" s="1"/>
      <c r="AJ440" s="1"/>
      <c r="AK440" s="1"/>
      <c r="AL440" s="1"/>
      <c r="AM440" s="1"/>
      <c r="AN440" s="1"/>
      <c r="AO440" s="1"/>
      <c r="AP440" s="1"/>
      <c r="AQ440" s="1"/>
      <c r="AR440" s="1"/>
      <c r="AS440" s="1"/>
      <c r="AT440" s="1"/>
      <c r="AU440" s="1"/>
      <c r="AV440" s="1"/>
      <c r="AW440" s="1"/>
      <c r="AX440" s="1"/>
      <c r="AY440" s="1"/>
      <c r="AZ440" s="1"/>
      <c r="BA440" s="1"/>
      <c r="BB440" s="1"/>
      <c r="BC440" s="1"/>
      <c r="BD440" s="1"/>
      <c r="BE440" s="1"/>
      <c r="BF440" s="1"/>
      <c r="BG440" s="1"/>
      <c r="BH440" s="1"/>
      <c r="BI440" s="1"/>
      <c r="BJ440" s="1"/>
      <c r="BK440" s="1"/>
      <c r="BL440" s="1"/>
      <c r="BM440" s="1"/>
      <c r="BN440" s="1"/>
      <c r="BO440" s="1"/>
      <c r="BP440" s="1"/>
      <c r="BQ440" s="1"/>
      <c r="BR440" s="1">
        <f t="shared" si="102"/>
        <v>6</v>
      </c>
      <c r="BS440" s="1" t="str">
        <f t="shared" si="109"/>
        <v>Sin préstamo</v>
      </c>
      <c r="BT440" s="1" t="s">
        <v>104</v>
      </c>
      <c r="BU440" s="1" t="s">
        <v>109</v>
      </c>
      <c r="BV440" s="1" t="s">
        <v>106</v>
      </c>
      <c r="BW440" s="3" t="s">
        <v>101</v>
      </c>
      <c r="BX440" s="4" t="str">
        <f t="shared" ca="1" si="110"/>
        <v/>
      </c>
      <c r="BY440" s="5" t="str">
        <f t="shared" ca="1" si="111"/>
        <v/>
      </c>
      <c r="BZ440" s="2">
        <f t="shared" ca="1" si="112"/>
        <v>1114305</v>
      </c>
      <c r="CA440" s="2"/>
      <c r="CB440" s="2">
        <f t="shared" ca="1" si="113"/>
        <v>1114305</v>
      </c>
      <c r="CC440" s="2"/>
      <c r="CD440" s="2"/>
      <c r="CE440" s="2" t="str">
        <f t="shared" ca="1" si="114"/>
        <v/>
      </c>
      <c r="CF440" s="2" t="str">
        <f t="shared" ca="1" si="115"/>
        <v/>
      </c>
      <c r="CG440" s="6" t="str">
        <f t="shared" ca="1" si="116"/>
        <v/>
      </c>
      <c r="CH440" s="2" t="str">
        <f t="shared" ca="1" si="117"/>
        <v/>
      </c>
      <c r="CI440" s="2" t="s">
        <v>102</v>
      </c>
    </row>
    <row r="441" spans="1:87" x14ac:dyDescent="0.75">
      <c r="A441">
        <v>11548</v>
      </c>
      <c r="B441" t="s">
        <v>99</v>
      </c>
      <c r="C441" s="12">
        <v>0.2</v>
      </c>
      <c r="D441" t="s">
        <v>101</v>
      </c>
      <c r="E441" t="s">
        <v>101</v>
      </c>
      <c r="G441" s="12" t="str">
        <f t="shared" si="103"/>
        <v>No</v>
      </c>
      <c r="H441" t="s">
        <v>102</v>
      </c>
      <c r="I441" s="7" t="s">
        <v>102</v>
      </c>
      <c r="J441" s="8">
        <v>42185</v>
      </c>
      <c r="K441">
        <f t="shared" ca="1" si="104"/>
        <v>11</v>
      </c>
      <c r="L441" t="str">
        <f t="shared" ca="1" si="105"/>
        <v>10-20 años</v>
      </c>
      <c r="M441" s="8">
        <v>42185</v>
      </c>
      <c r="N441">
        <f t="shared" ca="1" si="118"/>
        <v>11</v>
      </c>
      <c r="O441" t="str">
        <f t="shared" ca="1" si="106"/>
        <v>10-20 años</v>
      </c>
      <c r="P441" s="8">
        <v>27395</v>
      </c>
      <c r="Q441">
        <f t="shared" ca="1" si="107"/>
        <v>51</v>
      </c>
      <c r="R441" t="str">
        <f t="shared" ca="1" si="108"/>
        <v>45-54</v>
      </c>
      <c r="S441" t="s">
        <v>151</v>
      </c>
      <c r="V441">
        <v>1</v>
      </c>
      <c r="X441">
        <v>1</v>
      </c>
      <c r="Z441">
        <v>1</v>
      </c>
      <c r="BR441">
        <f t="shared" si="102"/>
        <v>3</v>
      </c>
      <c r="BS441" t="str">
        <f t="shared" si="109"/>
        <v>Sin préstamo</v>
      </c>
      <c r="BT441" t="s">
        <v>104</v>
      </c>
      <c r="BU441" t="s">
        <v>105</v>
      </c>
      <c r="BV441" t="s">
        <v>106</v>
      </c>
      <c r="BW441" s="8" t="s">
        <v>101</v>
      </c>
      <c r="BX441" s="9" t="str">
        <f t="shared" ca="1" si="110"/>
        <v/>
      </c>
      <c r="BY441" s="10" t="str">
        <f t="shared" ca="1" si="111"/>
        <v/>
      </c>
      <c r="BZ441" s="7">
        <f t="shared" ca="1" si="112"/>
        <v>719084</v>
      </c>
      <c r="CA441" s="7"/>
      <c r="CB441" s="7">
        <f t="shared" ca="1" si="113"/>
        <v>719084</v>
      </c>
      <c r="CC441" s="7"/>
      <c r="CD441" s="7"/>
      <c r="CE441" s="7" t="str">
        <f t="shared" ca="1" si="114"/>
        <v/>
      </c>
      <c r="CF441" s="7" t="str">
        <f t="shared" ca="1" si="115"/>
        <v/>
      </c>
      <c r="CG441" s="11" t="str">
        <f t="shared" ca="1" si="116"/>
        <v/>
      </c>
      <c r="CH441" s="7" t="str">
        <f t="shared" ca="1" si="117"/>
        <v/>
      </c>
      <c r="CI441" s="7" t="s">
        <v>102</v>
      </c>
    </row>
    <row r="442" spans="1:87" x14ac:dyDescent="0.75">
      <c r="A442" s="1">
        <v>11549</v>
      </c>
      <c r="B442" s="1" t="s">
        <v>99</v>
      </c>
      <c r="C442" s="13">
        <v>0.3</v>
      </c>
      <c r="D442" s="1" t="s">
        <v>100</v>
      </c>
      <c r="E442" s="1" t="s">
        <v>100</v>
      </c>
      <c r="F442" s="13">
        <v>0.15</v>
      </c>
      <c r="G442" s="13" t="str">
        <f t="shared" si="103"/>
        <v>No</v>
      </c>
      <c r="H442" s="1" t="s">
        <v>102</v>
      </c>
      <c r="I442" s="2" t="s">
        <v>102</v>
      </c>
      <c r="J442" s="3">
        <v>42005</v>
      </c>
      <c r="K442" s="1">
        <f t="shared" ca="1" si="104"/>
        <v>11</v>
      </c>
      <c r="L442" s="1" t="str">
        <f t="shared" ca="1" si="105"/>
        <v>10-20 años</v>
      </c>
      <c r="M442" s="3">
        <v>42005</v>
      </c>
      <c r="N442" s="1">
        <f t="shared" ca="1" si="118"/>
        <v>11</v>
      </c>
      <c r="O442" s="1" t="str">
        <f t="shared" ca="1" si="106"/>
        <v>10-20 años</v>
      </c>
      <c r="P442" s="3">
        <v>25569</v>
      </c>
      <c r="Q442" s="1">
        <f t="shared" ca="1" si="107"/>
        <v>56</v>
      </c>
      <c r="R442" s="1" t="str">
        <f t="shared" ca="1" si="108"/>
        <v>55-64</v>
      </c>
      <c r="S442" s="1" t="s">
        <v>103</v>
      </c>
      <c r="T442" s="1"/>
      <c r="U442" s="1">
        <v>1</v>
      </c>
      <c r="V442" s="1">
        <v>1</v>
      </c>
      <c r="W442" s="1">
        <v>1</v>
      </c>
      <c r="X442" s="1">
        <v>1</v>
      </c>
      <c r="Y442" s="1"/>
      <c r="Z442" s="1"/>
      <c r="AA442" s="1"/>
      <c r="AB442" s="1"/>
      <c r="AC442" s="1"/>
      <c r="AD442" s="1"/>
      <c r="AE442" s="1"/>
      <c r="AF442" s="1"/>
      <c r="AG442" s="1"/>
      <c r="AH442" s="1"/>
      <c r="AI442" s="1"/>
      <c r="AJ442" s="1"/>
      <c r="AK442" s="1"/>
      <c r="AL442" s="1"/>
      <c r="AM442" s="1"/>
      <c r="AN442" s="1"/>
      <c r="AO442" s="1"/>
      <c r="AP442" s="1"/>
      <c r="AQ442" s="1"/>
      <c r="AR442" s="1"/>
      <c r="AS442" s="1"/>
      <c r="AT442" s="1"/>
      <c r="AU442" s="1"/>
      <c r="AV442" s="1"/>
      <c r="AW442" s="1"/>
      <c r="AX442" s="1"/>
      <c r="AY442" s="1"/>
      <c r="AZ442" s="1"/>
      <c r="BA442" s="1"/>
      <c r="BB442" s="1"/>
      <c r="BC442" s="1"/>
      <c r="BD442" s="1"/>
      <c r="BE442" s="1"/>
      <c r="BF442" s="1"/>
      <c r="BG442" s="1"/>
      <c r="BH442" s="1"/>
      <c r="BI442" s="1"/>
      <c r="BJ442" s="1"/>
      <c r="BK442" s="1"/>
      <c r="BL442" s="1"/>
      <c r="BM442" s="1"/>
      <c r="BN442" s="1"/>
      <c r="BO442" s="1"/>
      <c r="BP442" s="1"/>
      <c r="BQ442" s="1"/>
      <c r="BR442" s="1">
        <f t="shared" si="102"/>
        <v>4</v>
      </c>
      <c r="BS442" s="1" t="str">
        <f t="shared" si="109"/>
        <v>Sin préstamo</v>
      </c>
      <c r="BT442" s="1" t="s">
        <v>104</v>
      </c>
      <c r="BU442" s="1" t="s">
        <v>109</v>
      </c>
      <c r="BV442" s="1" t="s">
        <v>106</v>
      </c>
      <c r="BW442" s="3" t="s">
        <v>101</v>
      </c>
      <c r="BX442" s="4" t="str">
        <f t="shared" ca="1" si="110"/>
        <v/>
      </c>
      <c r="BY442" s="5" t="str">
        <f t="shared" ca="1" si="111"/>
        <v/>
      </c>
      <c r="BZ442" s="2">
        <f t="shared" ca="1" si="112"/>
        <v>1405634</v>
      </c>
      <c r="CA442" s="2"/>
      <c r="CB442" s="2">
        <f t="shared" ca="1" si="113"/>
        <v>1405634</v>
      </c>
      <c r="CC442" s="2"/>
      <c r="CD442" s="2"/>
      <c r="CE442" s="2" t="str">
        <f t="shared" ca="1" si="114"/>
        <v/>
      </c>
      <c r="CF442" s="2" t="str">
        <f t="shared" ca="1" si="115"/>
        <v/>
      </c>
      <c r="CG442" s="6" t="str">
        <f t="shared" ca="1" si="116"/>
        <v/>
      </c>
      <c r="CH442" s="2" t="str">
        <f t="shared" ca="1" si="117"/>
        <v/>
      </c>
      <c r="CI442" s="2" t="s">
        <v>102</v>
      </c>
    </row>
    <row r="443" spans="1:87" x14ac:dyDescent="0.75">
      <c r="A443">
        <v>11550</v>
      </c>
      <c r="B443" t="s">
        <v>99</v>
      </c>
      <c r="C443" s="12">
        <v>0.4</v>
      </c>
      <c r="D443" t="s">
        <v>101</v>
      </c>
      <c r="E443" t="s">
        <v>100</v>
      </c>
      <c r="F443" s="12">
        <v>0.3</v>
      </c>
      <c r="G443" s="12" t="str">
        <f t="shared" si="103"/>
        <v>No</v>
      </c>
      <c r="H443" t="s">
        <v>102</v>
      </c>
      <c r="I443" s="7" t="s">
        <v>102</v>
      </c>
      <c r="J443" s="8">
        <v>41640</v>
      </c>
      <c r="K443">
        <f t="shared" ca="1" si="104"/>
        <v>12</v>
      </c>
      <c r="L443" t="str">
        <f t="shared" ca="1" si="105"/>
        <v>10-20 años</v>
      </c>
      <c r="M443" s="8">
        <v>41640</v>
      </c>
      <c r="N443">
        <f t="shared" ca="1" si="118"/>
        <v>12</v>
      </c>
      <c r="O443" t="str">
        <f t="shared" ca="1" si="106"/>
        <v>10-20 años</v>
      </c>
      <c r="P443" s="8">
        <v>23743</v>
      </c>
      <c r="Q443">
        <f t="shared" ca="1" si="107"/>
        <v>61</v>
      </c>
      <c r="R443" t="str">
        <f t="shared" ca="1" si="108"/>
        <v>55-64</v>
      </c>
      <c r="S443" t="s">
        <v>114</v>
      </c>
      <c r="V443">
        <v>1</v>
      </c>
      <c r="X443">
        <v>1</v>
      </c>
      <c r="Z443">
        <v>1</v>
      </c>
      <c r="BR443">
        <f t="shared" si="102"/>
        <v>3</v>
      </c>
      <c r="BS443" t="str">
        <f t="shared" si="109"/>
        <v>Sin préstamo</v>
      </c>
      <c r="BT443" t="s">
        <v>104</v>
      </c>
      <c r="BU443" t="s">
        <v>109</v>
      </c>
      <c r="BV443" t="s">
        <v>106</v>
      </c>
      <c r="BW443" s="8" t="s">
        <v>101</v>
      </c>
      <c r="BX443" s="9" t="str">
        <f t="shared" ca="1" si="110"/>
        <v/>
      </c>
      <c r="BY443" s="10" t="str">
        <f t="shared" ca="1" si="111"/>
        <v/>
      </c>
      <c r="BZ443" s="7">
        <f t="shared" ca="1" si="112"/>
        <v>893473</v>
      </c>
      <c r="CA443" s="7"/>
      <c r="CB443" s="7">
        <f t="shared" ca="1" si="113"/>
        <v>893473</v>
      </c>
      <c r="CC443" s="7"/>
      <c r="CD443" s="7"/>
      <c r="CE443" s="7" t="str">
        <f t="shared" ca="1" si="114"/>
        <v/>
      </c>
      <c r="CF443" s="7" t="str">
        <f t="shared" ca="1" si="115"/>
        <v/>
      </c>
      <c r="CG443" s="11" t="str">
        <f t="shared" ca="1" si="116"/>
        <v/>
      </c>
      <c r="CH443" s="7" t="str">
        <f t="shared" ca="1" si="117"/>
        <v/>
      </c>
      <c r="CI443" s="7" t="s">
        <v>102</v>
      </c>
    </row>
    <row r="444" spans="1:87" x14ac:dyDescent="0.75">
      <c r="A444" s="1">
        <v>11551</v>
      </c>
      <c r="B444" s="1" t="s">
        <v>99</v>
      </c>
      <c r="C444" s="13">
        <v>0.5</v>
      </c>
      <c r="D444" s="1" t="s">
        <v>100</v>
      </c>
      <c r="E444" s="1" t="s">
        <v>101</v>
      </c>
      <c r="F444" s="13"/>
      <c r="G444" s="13" t="str">
        <f t="shared" si="103"/>
        <v>Si</v>
      </c>
      <c r="H444" s="1" t="s">
        <v>116</v>
      </c>
      <c r="I444" s="2" t="s">
        <v>117</v>
      </c>
      <c r="J444" s="3">
        <v>41275</v>
      </c>
      <c r="K444" s="1">
        <f t="shared" ca="1" si="104"/>
        <v>13</v>
      </c>
      <c r="L444" s="1" t="str">
        <f t="shared" ca="1" si="105"/>
        <v>10-20 años</v>
      </c>
      <c r="M444" s="3">
        <v>41275</v>
      </c>
      <c r="N444" s="1">
        <f t="shared" ca="1" si="118"/>
        <v>13</v>
      </c>
      <c r="O444" s="1" t="str">
        <f t="shared" ca="1" si="106"/>
        <v>10-20 años</v>
      </c>
      <c r="P444" s="3">
        <v>36526</v>
      </c>
      <c r="Q444" s="1">
        <f t="shared" ca="1" si="107"/>
        <v>26</v>
      </c>
      <c r="R444" s="1" t="str">
        <f t="shared" ca="1" si="108"/>
        <v>25-34</v>
      </c>
      <c r="S444" s="1" t="s">
        <v>133</v>
      </c>
      <c r="T444" s="1">
        <v>1</v>
      </c>
      <c r="U444" s="1">
        <v>1</v>
      </c>
      <c r="V444" s="1"/>
      <c r="W444" s="1">
        <v>1</v>
      </c>
      <c r="X444" s="1"/>
      <c r="Y444" s="1">
        <v>1</v>
      </c>
      <c r="Z444" s="1"/>
      <c r="AA444" s="1"/>
      <c r="AB444" s="1"/>
      <c r="AC444" s="1"/>
      <c r="AD444" s="1"/>
      <c r="AE444" s="1"/>
      <c r="AF444" s="1"/>
      <c r="AG444" s="1"/>
      <c r="AH444" s="1"/>
      <c r="AI444" s="1"/>
      <c r="AJ444" s="1"/>
      <c r="AK444" s="1"/>
      <c r="AL444" s="1"/>
      <c r="AM444" s="1"/>
      <c r="AN444" s="1"/>
      <c r="AO444" s="1"/>
      <c r="AP444" s="1"/>
      <c r="AQ444" s="1"/>
      <c r="AR444" s="1"/>
      <c r="AS444" s="1"/>
      <c r="AT444" s="1"/>
      <c r="AU444" s="1"/>
      <c r="AV444" s="1"/>
      <c r="AW444" s="1"/>
      <c r="AX444" s="1"/>
      <c r="AY444" s="1"/>
      <c r="AZ444" s="1"/>
      <c r="BA444" s="1"/>
      <c r="BB444" s="1"/>
      <c r="BC444" s="1"/>
      <c r="BD444" s="1"/>
      <c r="BE444" s="1"/>
      <c r="BF444" s="1"/>
      <c r="BG444" s="1"/>
      <c r="BH444" s="1"/>
      <c r="BI444" s="1"/>
      <c r="BJ444" s="1"/>
      <c r="BK444" s="1"/>
      <c r="BL444" s="1"/>
      <c r="BM444" s="1"/>
      <c r="BN444" s="1"/>
      <c r="BO444" s="1"/>
      <c r="BP444" s="1"/>
      <c r="BQ444" s="1"/>
      <c r="BR444" s="1">
        <f t="shared" si="102"/>
        <v>4</v>
      </c>
      <c r="BS444" s="1" t="str">
        <f t="shared" si="109"/>
        <v>Préstamo</v>
      </c>
      <c r="BT444" s="1" t="s">
        <v>104</v>
      </c>
      <c r="BU444" s="1" t="s">
        <v>122</v>
      </c>
      <c r="BV444" s="1" t="s">
        <v>123</v>
      </c>
      <c r="BW444" s="3" t="s">
        <v>101</v>
      </c>
      <c r="BX444" s="4">
        <f t="shared" ca="1" si="110"/>
        <v>950348</v>
      </c>
      <c r="BY444" s="5" t="str">
        <f t="shared" ca="1" si="111"/>
        <v>750k-5 mil</v>
      </c>
      <c r="BZ444" s="2">
        <f t="shared" ca="1" si="112"/>
        <v>445</v>
      </c>
      <c r="CA444" s="2"/>
      <c r="CB444" s="2">
        <f t="shared" ca="1" si="113"/>
        <v>445</v>
      </c>
      <c r="CC444" s="2" t="s">
        <v>110</v>
      </c>
      <c r="CD444" s="2" t="s">
        <v>125</v>
      </c>
      <c r="CE444" s="2">
        <f t="shared" ca="1" si="114"/>
        <v>1</v>
      </c>
      <c r="CF444" s="2">
        <f t="shared" ca="1" si="115"/>
        <v>950348</v>
      </c>
      <c r="CG444" s="6">
        <f t="shared" ca="1" si="116"/>
        <v>2135.6134831460672</v>
      </c>
      <c r="CH444" s="2" t="str">
        <f t="shared" ca="1" si="117"/>
        <v>&gt;500x</v>
      </c>
      <c r="CI444" s="2" t="s">
        <v>112</v>
      </c>
    </row>
    <row r="445" spans="1:87" x14ac:dyDescent="0.75">
      <c r="A445">
        <v>11552</v>
      </c>
      <c r="B445" t="s">
        <v>99</v>
      </c>
      <c r="C445" s="12">
        <v>0.6</v>
      </c>
      <c r="D445" t="s">
        <v>101</v>
      </c>
      <c r="E445" t="s">
        <v>101</v>
      </c>
      <c r="G445" s="12" t="str">
        <f t="shared" si="103"/>
        <v>Si</v>
      </c>
      <c r="H445" t="s">
        <v>102</v>
      </c>
      <c r="I445" s="7" t="s">
        <v>102</v>
      </c>
      <c r="J445" s="8">
        <v>40909</v>
      </c>
      <c r="K445">
        <f t="shared" ca="1" si="104"/>
        <v>14</v>
      </c>
      <c r="L445" t="str">
        <f t="shared" ca="1" si="105"/>
        <v>10-20 años</v>
      </c>
      <c r="M445" s="8">
        <v>40909</v>
      </c>
      <c r="N445">
        <f t="shared" ca="1" si="118"/>
        <v>14</v>
      </c>
      <c r="O445" t="str">
        <f t="shared" ca="1" si="106"/>
        <v>10-20 años</v>
      </c>
      <c r="P445" s="8">
        <v>34700</v>
      </c>
      <c r="Q445">
        <f t="shared" ca="1" si="107"/>
        <v>31</v>
      </c>
      <c r="R445" t="str">
        <f t="shared" ca="1" si="108"/>
        <v>25-34</v>
      </c>
      <c r="S445" t="s">
        <v>126</v>
      </c>
      <c r="V445">
        <v>1</v>
      </c>
      <c r="X445">
        <v>1</v>
      </c>
      <c r="Z445">
        <v>1</v>
      </c>
      <c r="BR445">
        <f t="shared" si="102"/>
        <v>3</v>
      </c>
      <c r="BS445" t="str">
        <f t="shared" si="109"/>
        <v>Sin préstamo</v>
      </c>
      <c r="BT445" t="s">
        <v>104</v>
      </c>
      <c r="BU445" t="s">
        <v>122</v>
      </c>
      <c r="BV445" t="s">
        <v>134</v>
      </c>
      <c r="BW445" s="8" t="s">
        <v>101</v>
      </c>
      <c r="BX445" s="9" t="str">
        <f t="shared" ca="1" si="110"/>
        <v/>
      </c>
      <c r="BY445" s="10" t="str">
        <f t="shared" ca="1" si="111"/>
        <v/>
      </c>
      <c r="BZ445" s="7">
        <f t="shared" ca="1" si="112"/>
        <v>984818</v>
      </c>
      <c r="CA445" s="7"/>
      <c r="CB445" s="7">
        <f t="shared" ca="1" si="113"/>
        <v>984818</v>
      </c>
      <c r="CC445" s="7"/>
      <c r="CD445" s="7"/>
      <c r="CE445" s="7" t="str">
        <f t="shared" ca="1" si="114"/>
        <v/>
      </c>
      <c r="CF445" s="7" t="str">
        <f t="shared" ca="1" si="115"/>
        <v/>
      </c>
      <c r="CG445" s="11" t="str">
        <f t="shared" ca="1" si="116"/>
        <v/>
      </c>
      <c r="CH445" s="7" t="str">
        <f t="shared" ca="1" si="117"/>
        <v/>
      </c>
      <c r="CI445" s="7" t="s">
        <v>102</v>
      </c>
    </row>
    <row r="446" spans="1:87" x14ac:dyDescent="0.75">
      <c r="A446" s="1">
        <v>11553</v>
      </c>
      <c r="B446" s="1" t="s">
        <v>99</v>
      </c>
      <c r="C446" s="13">
        <v>0.7</v>
      </c>
      <c r="D446" s="1" t="s">
        <v>100</v>
      </c>
      <c r="E446" s="1" t="s">
        <v>100</v>
      </c>
      <c r="F446" s="13">
        <v>0.4</v>
      </c>
      <c r="G446" s="13" t="str">
        <f t="shared" si="103"/>
        <v>Si</v>
      </c>
      <c r="H446" s="1" t="s">
        <v>102</v>
      </c>
      <c r="I446" s="2" t="s">
        <v>117</v>
      </c>
      <c r="J446" s="3">
        <v>40544</v>
      </c>
      <c r="K446" s="1">
        <f t="shared" ca="1" si="104"/>
        <v>15</v>
      </c>
      <c r="L446" s="1" t="str">
        <f t="shared" ca="1" si="105"/>
        <v>10-20 años</v>
      </c>
      <c r="M446" s="3">
        <v>40544</v>
      </c>
      <c r="N446" s="1">
        <f t="shared" ca="1" si="118"/>
        <v>15</v>
      </c>
      <c r="O446" s="1" t="str">
        <f t="shared" ca="1" si="106"/>
        <v>10-20 años</v>
      </c>
      <c r="P446" s="3">
        <v>32874</v>
      </c>
      <c r="Q446" s="1">
        <f t="shared" ca="1" si="107"/>
        <v>36</v>
      </c>
      <c r="R446" s="1" t="str">
        <f t="shared" ca="1" si="108"/>
        <v>35-44</v>
      </c>
      <c r="S446" s="1" t="s">
        <v>121</v>
      </c>
      <c r="T446" s="1"/>
      <c r="U446" s="1">
        <v>1</v>
      </c>
      <c r="V446" s="1">
        <v>1</v>
      </c>
      <c r="W446" s="1">
        <v>1</v>
      </c>
      <c r="X446" s="1">
        <v>1</v>
      </c>
      <c r="Y446" s="1">
        <v>1</v>
      </c>
      <c r="Z446" s="1">
        <v>1</v>
      </c>
      <c r="AA446" s="1"/>
      <c r="AB446" s="1"/>
      <c r="AC446" s="1"/>
      <c r="AD446" s="1"/>
      <c r="AE446" s="1"/>
      <c r="AF446" s="1"/>
      <c r="AG446" s="1"/>
      <c r="AH446" s="1"/>
      <c r="AI446" s="1"/>
      <c r="AJ446" s="1"/>
      <c r="AK446" s="1"/>
      <c r="AL446" s="1"/>
      <c r="AM446" s="1"/>
      <c r="AN446" s="1"/>
      <c r="AO446" s="1"/>
      <c r="AP446" s="1"/>
      <c r="AQ446" s="1"/>
      <c r="AR446" s="1"/>
      <c r="AS446" s="1"/>
      <c r="AT446" s="1"/>
      <c r="AU446" s="1"/>
      <c r="AV446" s="1"/>
      <c r="AW446" s="1"/>
      <c r="AX446" s="1"/>
      <c r="AY446" s="1"/>
      <c r="AZ446" s="1"/>
      <c r="BA446" s="1"/>
      <c r="BB446" s="1"/>
      <c r="BC446" s="1"/>
      <c r="BD446" s="1"/>
      <c r="BE446" s="1"/>
      <c r="BF446" s="1"/>
      <c r="BG446" s="1"/>
      <c r="BH446" s="1"/>
      <c r="BI446" s="1"/>
      <c r="BJ446" s="1"/>
      <c r="BK446" s="1"/>
      <c r="BL446" s="1"/>
      <c r="BM446" s="1"/>
      <c r="BN446" s="1"/>
      <c r="BO446" s="1"/>
      <c r="BP446" s="1"/>
      <c r="BQ446" s="1"/>
      <c r="BR446" s="1">
        <f t="shared" si="102"/>
        <v>6</v>
      </c>
      <c r="BS446" s="1" t="str">
        <f t="shared" si="109"/>
        <v>Sin préstamo</v>
      </c>
      <c r="BT446" s="1" t="s">
        <v>104</v>
      </c>
      <c r="BU446" s="1" t="s">
        <v>122</v>
      </c>
      <c r="BV446" s="1" t="s">
        <v>123</v>
      </c>
      <c r="BW446" s="3" t="s">
        <v>101</v>
      </c>
      <c r="BX446" s="4" t="str">
        <f t="shared" ca="1" si="110"/>
        <v/>
      </c>
      <c r="BY446" s="5" t="str">
        <f t="shared" ca="1" si="111"/>
        <v/>
      </c>
      <c r="BZ446" s="2">
        <f t="shared" ca="1" si="112"/>
        <v>1188720</v>
      </c>
      <c r="CA446" s="2"/>
      <c r="CB446" s="2">
        <f t="shared" ca="1" si="113"/>
        <v>1188720</v>
      </c>
      <c r="CC446" s="2"/>
      <c r="CD446" s="2"/>
      <c r="CE446" s="2" t="str">
        <f t="shared" ca="1" si="114"/>
        <v/>
      </c>
      <c r="CF446" s="2" t="str">
        <f t="shared" ca="1" si="115"/>
        <v/>
      </c>
      <c r="CG446" s="6" t="str">
        <f t="shared" ca="1" si="116"/>
        <v/>
      </c>
      <c r="CH446" s="2" t="str">
        <f t="shared" ca="1" si="117"/>
        <v/>
      </c>
      <c r="CI446" s="2" t="s">
        <v>102</v>
      </c>
    </row>
    <row r="447" spans="1:87" x14ac:dyDescent="0.75">
      <c r="A447">
        <v>11554</v>
      </c>
      <c r="B447" t="s">
        <v>127</v>
      </c>
      <c r="C447" s="12">
        <v>0.8</v>
      </c>
      <c r="D447" t="s">
        <v>101</v>
      </c>
      <c r="E447" t="s">
        <v>100</v>
      </c>
      <c r="F447" s="12">
        <v>0.75</v>
      </c>
      <c r="G447" s="12" t="str">
        <f t="shared" si="103"/>
        <v>Si</v>
      </c>
      <c r="H447" t="s">
        <v>102</v>
      </c>
      <c r="I447" s="7" t="s">
        <v>102</v>
      </c>
      <c r="J447" s="8">
        <v>40179</v>
      </c>
      <c r="K447">
        <f t="shared" ca="1" si="104"/>
        <v>16</v>
      </c>
      <c r="L447" t="str">
        <f t="shared" ca="1" si="105"/>
        <v>10-20 años</v>
      </c>
      <c r="M447" s="8">
        <v>40179</v>
      </c>
      <c r="N447">
        <f t="shared" ca="1" si="118"/>
        <v>16</v>
      </c>
      <c r="O447" t="str">
        <f t="shared" ca="1" si="106"/>
        <v>10-20 años</v>
      </c>
      <c r="P447" s="8">
        <v>31048</v>
      </c>
      <c r="Q447">
        <f t="shared" ca="1" si="107"/>
        <v>41</v>
      </c>
      <c r="R447" t="str">
        <f t="shared" ca="1" si="108"/>
        <v>35-44</v>
      </c>
      <c r="S447" t="s">
        <v>114</v>
      </c>
      <c r="V447">
        <v>1</v>
      </c>
      <c r="X447">
        <v>1</v>
      </c>
      <c r="Z447">
        <v>1</v>
      </c>
      <c r="BR447">
        <f t="shared" si="102"/>
        <v>3</v>
      </c>
      <c r="BS447" t="str">
        <f t="shared" si="109"/>
        <v>Sin préstamo</v>
      </c>
      <c r="BT447" t="s">
        <v>104</v>
      </c>
      <c r="BU447" t="s">
        <v>109</v>
      </c>
      <c r="BV447" t="s">
        <v>106</v>
      </c>
      <c r="BW447" s="8" t="s">
        <v>101</v>
      </c>
      <c r="BX447" s="9" t="str">
        <f t="shared" ca="1" si="110"/>
        <v/>
      </c>
      <c r="BY447" s="10" t="str">
        <f t="shared" ca="1" si="111"/>
        <v/>
      </c>
      <c r="BZ447" s="7">
        <f t="shared" ca="1" si="112"/>
        <v>1844697</v>
      </c>
      <c r="CA447" s="7"/>
      <c r="CB447" s="7">
        <f t="shared" ca="1" si="113"/>
        <v>1844697</v>
      </c>
      <c r="CC447" s="7"/>
      <c r="CD447" s="7"/>
      <c r="CE447" s="7" t="str">
        <f t="shared" ca="1" si="114"/>
        <v/>
      </c>
      <c r="CF447" s="7" t="str">
        <f t="shared" ca="1" si="115"/>
        <v/>
      </c>
      <c r="CG447" s="11" t="str">
        <f t="shared" ca="1" si="116"/>
        <v/>
      </c>
      <c r="CH447" s="7" t="str">
        <f t="shared" ca="1" si="117"/>
        <v/>
      </c>
      <c r="CI447" s="7" t="s">
        <v>102</v>
      </c>
    </row>
    <row r="448" spans="1:87" x14ac:dyDescent="0.75">
      <c r="A448" s="1">
        <v>11555</v>
      </c>
      <c r="B448" s="1" t="s">
        <v>136</v>
      </c>
      <c r="C448" s="13">
        <v>0.75</v>
      </c>
      <c r="D448" s="1" t="s">
        <v>100</v>
      </c>
      <c r="E448" s="1" t="s">
        <v>101</v>
      </c>
      <c r="F448" s="13"/>
      <c r="G448" s="13" t="str">
        <f t="shared" si="103"/>
        <v>Si</v>
      </c>
      <c r="H448" s="1" t="s">
        <v>102</v>
      </c>
      <c r="I448" s="2" t="s">
        <v>102</v>
      </c>
      <c r="J448" s="3">
        <v>39814</v>
      </c>
      <c r="K448" s="1">
        <f t="shared" ca="1" si="104"/>
        <v>17</v>
      </c>
      <c r="L448" s="1" t="str">
        <f t="shared" ca="1" si="105"/>
        <v>10-20 años</v>
      </c>
      <c r="M448" s="3">
        <v>39814</v>
      </c>
      <c r="N448" s="1">
        <f t="shared" ca="1" si="118"/>
        <v>17</v>
      </c>
      <c r="O448" s="1" t="str">
        <f t="shared" ca="1" si="106"/>
        <v>10-20 años</v>
      </c>
      <c r="P448" s="3">
        <v>29221</v>
      </c>
      <c r="Q448" s="1">
        <f t="shared" ca="1" si="107"/>
        <v>46</v>
      </c>
      <c r="R448" s="1" t="str">
        <f t="shared" ca="1" si="108"/>
        <v>45-54</v>
      </c>
      <c r="S448" s="1" t="s">
        <v>126</v>
      </c>
      <c r="T448" s="1"/>
      <c r="U448" s="1">
        <v>1</v>
      </c>
      <c r="V448" s="1">
        <v>1</v>
      </c>
      <c r="W448" s="1">
        <v>1</v>
      </c>
      <c r="X448" s="1">
        <v>1</v>
      </c>
      <c r="Y448" s="1"/>
      <c r="Z448" s="1"/>
      <c r="AA448" s="1"/>
      <c r="AB448" s="1"/>
      <c r="AC448" s="1"/>
      <c r="AD448" s="1"/>
      <c r="AE448" s="1"/>
      <c r="AF448" s="1"/>
      <c r="AG448" s="1"/>
      <c r="AH448" s="1"/>
      <c r="AI448" s="1"/>
      <c r="AJ448" s="1"/>
      <c r="AK448" s="1"/>
      <c r="AL448" s="1"/>
      <c r="AM448" s="1"/>
      <c r="AN448" s="1"/>
      <c r="AO448" s="1"/>
      <c r="AP448" s="1"/>
      <c r="AQ448" s="1"/>
      <c r="AR448" s="1"/>
      <c r="AS448" s="1"/>
      <c r="AT448" s="1"/>
      <c r="AU448" s="1"/>
      <c r="AV448" s="1"/>
      <c r="AW448" s="1"/>
      <c r="AX448" s="1"/>
      <c r="AY448" s="1"/>
      <c r="AZ448" s="1"/>
      <c r="BA448" s="1"/>
      <c r="BB448" s="1"/>
      <c r="BC448" s="1"/>
      <c r="BD448" s="1"/>
      <c r="BE448" s="1"/>
      <c r="BF448" s="1"/>
      <c r="BG448" s="1"/>
      <c r="BH448" s="1"/>
      <c r="BI448" s="1"/>
      <c r="BJ448" s="1"/>
      <c r="BK448" s="1"/>
      <c r="BL448" s="1"/>
      <c r="BM448" s="1"/>
      <c r="BN448" s="1"/>
      <c r="BO448" s="1"/>
      <c r="BP448" s="1"/>
      <c r="BQ448" s="1"/>
      <c r="BR448" s="1">
        <f t="shared" si="102"/>
        <v>4</v>
      </c>
      <c r="BS448" s="1" t="str">
        <f t="shared" si="109"/>
        <v>Sin préstamo</v>
      </c>
      <c r="BT448" s="1" t="s">
        <v>104</v>
      </c>
      <c r="BU448" s="1" t="s">
        <v>105</v>
      </c>
      <c r="BV448" s="1" t="s">
        <v>134</v>
      </c>
      <c r="BW448" s="3" t="s">
        <v>101</v>
      </c>
      <c r="BX448" s="4" t="str">
        <f t="shared" ca="1" si="110"/>
        <v/>
      </c>
      <c r="BY448" s="5" t="str">
        <f t="shared" ca="1" si="111"/>
        <v/>
      </c>
      <c r="BZ448" s="2">
        <f t="shared" ca="1" si="112"/>
        <v>1656735</v>
      </c>
      <c r="CA448" s="2"/>
      <c r="CB448" s="2">
        <f t="shared" ca="1" si="113"/>
        <v>1656735</v>
      </c>
      <c r="CC448" s="2"/>
      <c r="CD448" s="2"/>
      <c r="CE448" s="2" t="str">
        <f t="shared" ca="1" si="114"/>
        <v/>
      </c>
      <c r="CF448" s="2" t="str">
        <f t="shared" ca="1" si="115"/>
        <v/>
      </c>
      <c r="CG448" s="6" t="str">
        <f t="shared" ca="1" si="116"/>
        <v/>
      </c>
      <c r="CH448" s="2" t="str">
        <f t="shared" ca="1" si="117"/>
        <v/>
      </c>
      <c r="CI448" s="2" t="s">
        <v>102</v>
      </c>
    </row>
    <row r="449" spans="1:87" x14ac:dyDescent="0.75">
      <c r="A449">
        <v>11556</v>
      </c>
      <c r="B449" t="s">
        <v>136</v>
      </c>
      <c r="C449" s="12">
        <v>1</v>
      </c>
      <c r="D449" t="s">
        <v>101</v>
      </c>
      <c r="E449" t="s">
        <v>101</v>
      </c>
      <c r="G449" s="12" t="str">
        <f t="shared" si="103"/>
        <v>Si</v>
      </c>
      <c r="H449" t="s">
        <v>116</v>
      </c>
      <c r="I449" s="7" t="s">
        <v>124</v>
      </c>
      <c r="J449" s="8">
        <v>39448</v>
      </c>
      <c r="K449">
        <f t="shared" ca="1" si="104"/>
        <v>18</v>
      </c>
      <c r="L449" t="str">
        <f t="shared" ca="1" si="105"/>
        <v>10-20 años</v>
      </c>
      <c r="M449" s="8">
        <v>39448</v>
      </c>
      <c r="N449">
        <f t="shared" ca="1" si="118"/>
        <v>18</v>
      </c>
      <c r="O449" t="str">
        <f t="shared" ca="1" si="106"/>
        <v>10-20 años</v>
      </c>
      <c r="P449" s="8">
        <v>27395</v>
      </c>
      <c r="Q449">
        <f t="shared" ca="1" si="107"/>
        <v>51</v>
      </c>
      <c r="R449" t="str">
        <f t="shared" ca="1" si="108"/>
        <v>45-54</v>
      </c>
      <c r="S449" t="s">
        <v>133</v>
      </c>
      <c r="T449">
        <v>1</v>
      </c>
      <c r="V449">
        <v>1</v>
      </c>
      <c r="X449">
        <v>1</v>
      </c>
      <c r="Z449">
        <v>1</v>
      </c>
      <c r="BR449">
        <f t="shared" si="102"/>
        <v>4</v>
      </c>
      <c r="BS449" t="str">
        <f t="shared" si="109"/>
        <v>Préstamo</v>
      </c>
      <c r="BT449" t="s">
        <v>104</v>
      </c>
      <c r="BU449" t="s">
        <v>105</v>
      </c>
      <c r="BV449" t="s">
        <v>106</v>
      </c>
      <c r="BW449" s="8" t="s">
        <v>101</v>
      </c>
      <c r="BX449" s="9">
        <f t="shared" ca="1" si="110"/>
        <v>106207</v>
      </c>
      <c r="BY449" s="10" t="str">
        <f t="shared" ca="1" si="111"/>
        <v>100k-250k</v>
      </c>
      <c r="BZ449" s="7">
        <f t="shared" ca="1" si="112"/>
        <v>196414</v>
      </c>
      <c r="CA449" s="7"/>
      <c r="CB449" s="7">
        <f t="shared" ca="1" si="113"/>
        <v>196414</v>
      </c>
      <c r="CC449" s="7" t="s">
        <v>110</v>
      </c>
      <c r="CD449" s="7" t="s">
        <v>111</v>
      </c>
      <c r="CE449" s="7">
        <f t="shared" ca="1" si="114"/>
        <v>10</v>
      </c>
      <c r="CF449" s="7">
        <f t="shared" ca="1" si="115"/>
        <v>10620.7</v>
      </c>
      <c r="CG449" s="11">
        <f t="shared" ca="1" si="116"/>
        <v>0.54073029417454965</v>
      </c>
      <c r="CH449" s="7" t="str">
        <f t="shared" ca="1" si="117"/>
        <v>1x</v>
      </c>
      <c r="CI449" s="7" t="s">
        <v>112</v>
      </c>
    </row>
    <row r="450" spans="1:87" x14ac:dyDescent="0.75">
      <c r="A450" s="1">
        <v>11557</v>
      </c>
      <c r="B450" s="1" t="s">
        <v>99</v>
      </c>
      <c r="C450" s="13">
        <v>0</v>
      </c>
      <c r="D450" s="1" t="s">
        <v>100</v>
      </c>
      <c r="E450" s="1" t="s">
        <v>100</v>
      </c>
      <c r="F450" s="13">
        <v>0.15</v>
      </c>
      <c r="G450" s="13" t="str">
        <f t="shared" si="103"/>
        <v>No</v>
      </c>
      <c r="H450" s="1" t="s">
        <v>102</v>
      </c>
      <c r="I450" s="2" t="s">
        <v>102</v>
      </c>
      <c r="J450" s="3">
        <v>39083</v>
      </c>
      <c r="K450" s="1">
        <f t="shared" ca="1" si="104"/>
        <v>19</v>
      </c>
      <c r="L450" s="1" t="str">
        <f t="shared" ca="1" si="105"/>
        <v>10-20 años</v>
      </c>
      <c r="M450" s="3">
        <v>39083</v>
      </c>
      <c r="N450" s="1">
        <f t="shared" ca="1" si="118"/>
        <v>19</v>
      </c>
      <c r="O450" s="1" t="str">
        <f t="shared" ca="1" si="106"/>
        <v>10-20 años</v>
      </c>
      <c r="P450" s="3">
        <v>25569</v>
      </c>
      <c r="Q450" s="1">
        <f t="shared" ca="1" si="107"/>
        <v>56</v>
      </c>
      <c r="R450" s="1" t="str">
        <f t="shared" ca="1" si="108"/>
        <v>55-64</v>
      </c>
      <c r="S450" s="1" t="s">
        <v>126</v>
      </c>
      <c r="T450" s="1">
        <v>1</v>
      </c>
      <c r="U450" s="1">
        <v>1</v>
      </c>
      <c r="V450" s="1"/>
      <c r="W450" s="1">
        <v>1</v>
      </c>
      <c r="X450" s="1"/>
      <c r="Y450" s="1">
        <v>1</v>
      </c>
      <c r="Z450" s="1"/>
      <c r="AA450" s="1"/>
      <c r="AB450" s="1"/>
      <c r="AC450" s="1"/>
      <c r="AD450" s="1"/>
      <c r="AE450" s="1"/>
      <c r="AF450" s="1"/>
      <c r="AG450" s="1"/>
      <c r="AH450" s="1"/>
      <c r="AI450" s="1"/>
      <c r="AJ450" s="1"/>
      <c r="AK450" s="1"/>
      <c r="AL450" s="1"/>
      <c r="AM450" s="1"/>
      <c r="AN450" s="1"/>
      <c r="AO450" s="1"/>
      <c r="AP450" s="1"/>
      <c r="AQ450" s="1"/>
      <c r="AR450" s="1"/>
      <c r="AS450" s="1"/>
      <c r="AT450" s="1"/>
      <c r="AU450" s="1"/>
      <c r="AV450" s="1"/>
      <c r="AW450" s="1"/>
      <c r="AX450" s="1"/>
      <c r="AY450" s="1"/>
      <c r="AZ450" s="1"/>
      <c r="BA450" s="1"/>
      <c r="BB450" s="1"/>
      <c r="BC450" s="1"/>
      <c r="BD450" s="1"/>
      <c r="BE450" s="1"/>
      <c r="BF450" s="1"/>
      <c r="BG450" s="1"/>
      <c r="BH450" s="1"/>
      <c r="BI450" s="1"/>
      <c r="BJ450" s="1"/>
      <c r="BK450" s="1"/>
      <c r="BL450" s="1"/>
      <c r="BM450" s="1"/>
      <c r="BN450" s="1"/>
      <c r="BO450" s="1"/>
      <c r="BP450" s="1"/>
      <c r="BQ450" s="1"/>
      <c r="BR450" s="1">
        <f t="shared" si="102"/>
        <v>4</v>
      </c>
      <c r="BS450" s="1" t="str">
        <f t="shared" si="109"/>
        <v>Préstamo</v>
      </c>
      <c r="BT450" s="1" t="s">
        <v>104</v>
      </c>
      <c r="BU450" s="1" t="s">
        <v>122</v>
      </c>
      <c r="BV450" s="1" t="s">
        <v>135</v>
      </c>
      <c r="BW450" s="3" t="s">
        <v>100</v>
      </c>
      <c r="BX450" s="4">
        <f t="shared" ca="1" si="110"/>
        <v>3238808</v>
      </c>
      <c r="BY450" s="5" t="str">
        <f t="shared" ca="1" si="111"/>
        <v>750k-5 mil</v>
      </c>
      <c r="BZ450" s="2">
        <f t="shared" ca="1" si="112"/>
        <v>1281084</v>
      </c>
      <c r="CA450" s="2"/>
      <c r="CB450" s="2">
        <f t="shared" ca="1" si="113"/>
        <v>1281084</v>
      </c>
      <c r="CC450" s="2" t="s">
        <v>119</v>
      </c>
      <c r="CD450" s="2" t="s">
        <v>125</v>
      </c>
      <c r="CE450" s="2">
        <f t="shared" ca="1" si="114"/>
        <v>3</v>
      </c>
      <c r="CF450" s="2">
        <f t="shared" ca="1" si="115"/>
        <v>1079602.6666666667</v>
      </c>
      <c r="CG450" s="6">
        <f t="shared" ca="1" si="116"/>
        <v>2.528177699510727</v>
      </c>
      <c r="CH450" s="2" t="str">
        <f t="shared" ca="1" si="117"/>
        <v>1-5x</v>
      </c>
      <c r="CI450" s="2" t="s">
        <v>158</v>
      </c>
    </row>
    <row r="451" spans="1:87" x14ac:dyDescent="0.75">
      <c r="A451">
        <v>11558</v>
      </c>
      <c r="B451" t="s">
        <v>99</v>
      </c>
      <c r="C451" s="12">
        <v>0.4</v>
      </c>
      <c r="D451" t="s">
        <v>101</v>
      </c>
      <c r="E451" t="s">
        <v>100</v>
      </c>
      <c r="F451" s="12">
        <v>0.5</v>
      </c>
      <c r="G451" s="12" t="str">
        <f t="shared" si="103"/>
        <v>No</v>
      </c>
      <c r="H451" t="s">
        <v>102</v>
      </c>
      <c r="I451" s="7" t="s">
        <v>102</v>
      </c>
      <c r="J451" s="8">
        <v>38718</v>
      </c>
      <c r="K451">
        <f t="shared" ca="1" si="104"/>
        <v>20</v>
      </c>
      <c r="L451" t="str">
        <f t="shared" ca="1" si="105"/>
        <v>&gt;20 años</v>
      </c>
      <c r="M451" s="8">
        <v>38718</v>
      </c>
      <c r="N451">
        <f t="shared" ca="1" si="118"/>
        <v>20</v>
      </c>
      <c r="O451" t="str">
        <f t="shared" ca="1" si="106"/>
        <v>&gt;20 años</v>
      </c>
      <c r="P451" s="8">
        <v>23743</v>
      </c>
      <c r="Q451">
        <f t="shared" ca="1" si="107"/>
        <v>61</v>
      </c>
      <c r="R451" t="str">
        <f t="shared" ca="1" si="108"/>
        <v>55-64</v>
      </c>
      <c r="S451" t="s">
        <v>131</v>
      </c>
      <c r="V451">
        <v>1</v>
      </c>
      <c r="X451">
        <v>1</v>
      </c>
      <c r="Z451">
        <v>1</v>
      </c>
      <c r="BR451">
        <f t="shared" si="102"/>
        <v>3</v>
      </c>
      <c r="BS451" t="str">
        <f t="shared" si="109"/>
        <v>Sin préstamo</v>
      </c>
      <c r="BT451" t="s">
        <v>104</v>
      </c>
      <c r="BU451" t="s">
        <v>105</v>
      </c>
      <c r="BV451" t="s">
        <v>106</v>
      </c>
      <c r="BW451" s="8" t="s">
        <v>101</v>
      </c>
      <c r="BX451" s="9" t="str">
        <f t="shared" ca="1" si="110"/>
        <v/>
      </c>
      <c r="BY451" s="10" t="str">
        <f t="shared" ca="1" si="111"/>
        <v/>
      </c>
      <c r="BZ451" s="7">
        <f t="shared" ca="1" si="112"/>
        <v>1951360</v>
      </c>
      <c r="CA451" s="7"/>
      <c r="CB451" s="7">
        <f t="shared" ca="1" si="113"/>
        <v>1951360</v>
      </c>
      <c r="CC451" s="7"/>
      <c r="CD451" s="7"/>
      <c r="CE451" s="7" t="str">
        <f t="shared" ca="1" si="114"/>
        <v/>
      </c>
      <c r="CF451" s="7" t="str">
        <f t="shared" ca="1" si="115"/>
        <v/>
      </c>
      <c r="CG451" s="11" t="str">
        <f t="shared" ca="1" si="116"/>
        <v/>
      </c>
      <c r="CH451" s="7" t="str">
        <f t="shared" ca="1" si="117"/>
        <v/>
      </c>
      <c r="CI451" s="7" t="s">
        <v>102</v>
      </c>
    </row>
    <row r="452" spans="1:87" x14ac:dyDescent="0.75">
      <c r="A452" s="1">
        <v>11559</v>
      </c>
      <c r="B452" s="1" t="s">
        <v>128</v>
      </c>
      <c r="C452" s="13">
        <v>0.15</v>
      </c>
      <c r="D452" s="1" t="s">
        <v>100</v>
      </c>
      <c r="E452" s="1" t="s">
        <v>101</v>
      </c>
      <c r="F452" s="13"/>
      <c r="G452" s="13" t="str">
        <f t="shared" si="103"/>
        <v>No</v>
      </c>
      <c r="H452" s="1" t="s">
        <v>102</v>
      </c>
      <c r="I452" s="2" t="s">
        <v>102</v>
      </c>
      <c r="J452" s="3">
        <v>38353</v>
      </c>
      <c r="K452" s="1">
        <f t="shared" ca="1" si="104"/>
        <v>21</v>
      </c>
      <c r="L452" s="1" t="str">
        <f t="shared" ca="1" si="105"/>
        <v>&gt;20 años</v>
      </c>
      <c r="M452" s="3">
        <v>38353</v>
      </c>
      <c r="N452" s="1">
        <f t="shared" ca="1" si="118"/>
        <v>21</v>
      </c>
      <c r="O452" s="1" t="str">
        <f t="shared" ca="1" si="106"/>
        <v>&gt;20 años</v>
      </c>
      <c r="P452" s="3">
        <v>36526</v>
      </c>
      <c r="Q452" s="1">
        <f t="shared" ca="1" si="107"/>
        <v>26</v>
      </c>
      <c r="R452" s="1" t="str">
        <f t="shared" ca="1" si="108"/>
        <v>25-34</v>
      </c>
      <c r="S452" s="1" t="s">
        <v>121</v>
      </c>
      <c r="T452" s="1"/>
      <c r="U452" s="1">
        <v>1</v>
      </c>
      <c r="V452" s="1">
        <v>1</v>
      </c>
      <c r="W452" s="1">
        <v>1</v>
      </c>
      <c r="X452" s="1">
        <v>1</v>
      </c>
      <c r="Y452" s="1">
        <v>1</v>
      </c>
      <c r="Z452" s="1">
        <v>1</v>
      </c>
      <c r="AA452" s="1"/>
      <c r="AB452" s="1"/>
      <c r="AC452" s="1"/>
      <c r="AD452" s="1"/>
      <c r="AE452" s="1"/>
      <c r="AF452" s="1"/>
      <c r="AG452" s="1"/>
      <c r="AH452" s="1"/>
      <c r="AI452" s="1"/>
      <c r="AJ452" s="1"/>
      <c r="AK452" s="1"/>
      <c r="AL452" s="1"/>
      <c r="AM452" s="1"/>
      <c r="AN452" s="1"/>
      <c r="AO452" s="1"/>
      <c r="AP452" s="1"/>
      <c r="AQ452" s="1"/>
      <c r="AR452" s="1"/>
      <c r="AS452" s="1"/>
      <c r="AT452" s="1"/>
      <c r="AU452" s="1"/>
      <c r="AV452" s="1"/>
      <c r="AW452" s="1"/>
      <c r="AX452" s="1"/>
      <c r="AY452" s="1"/>
      <c r="AZ452" s="1"/>
      <c r="BA452" s="1"/>
      <c r="BB452" s="1"/>
      <c r="BC452" s="1"/>
      <c r="BD452" s="1"/>
      <c r="BE452" s="1"/>
      <c r="BF452" s="1"/>
      <c r="BG452" s="1"/>
      <c r="BH452" s="1"/>
      <c r="BI452" s="1"/>
      <c r="BJ452" s="1"/>
      <c r="BK452" s="1"/>
      <c r="BL452" s="1"/>
      <c r="BM452" s="1"/>
      <c r="BN452" s="1"/>
      <c r="BO452" s="1"/>
      <c r="BP452" s="1"/>
      <c r="BQ452" s="1"/>
      <c r="BR452" s="1">
        <f t="shared" ref="BR452" si="119">SUM(T452:BQ452)</f>
        <v>6</v>
      </c>
      <c r="BS452" s="1" t="str">
        <f t="shared" si="109"/>
        <v>Sin préstamo</v>
      </c>
      <c r="BT452" s="1" t="s">
        <v>104</v>
      </c>
      <c r="BU452" s="1" t="s">
        <v>109</v>
      </c>
      <c r="BV452" s="1" t="s">
        <v>106</v>
      </c>
      <c r="BW452" s="3" t="s">
        <v>101</v>
      </c>
      <c r="BX452" s="4" t="str">
        <f t="shared" ca="1" si="110"/>
        <v/>
      </c>
      <c r="BY452" s="5" t="str">
        <f t="shared" ca="1" si="111"/>
        <v/>
      </c>
      <c r="BZ452" s="2">
        <f t="shared" ca="1" si="112"/>
        <v>45839</v>
      </c>
      <c r="CA452" s="2"/>
      <c r="CB452" s="2">
        <f t="shared" ca="1" si="113"/>
        <v>45839</v>
      </c>
      <c r="CC452" s="2"/>
      <c r="CD452" s="2"/>
      <c r="CE452" s="2" t="str">
        <f t="shared" ca="1" si="114"/>
        <v/>
      </c>
      <c r="CF452" s="2" t="str">
        <f t="shared" ca="1" si="115"/>
        <v/>
      </c>
      <c r="CG452" s="6" t="str">
        <f t="shared" ca="1" si="116"/>
        <v/>
      </c>
      <c r="CH452" s="2" t="str">
        <f t="shared" ca="1" si="117"/>
        <v/>
      </c>
      <c r="CI452" s="2" t="s">
        <v>102</v>
      </c>
    </row>
    <row r="453" spans="1:87" x14ac:dyDescent="0.75">
      <c r="A453">
        <v>11560</v>
      </c>
      <c r="B453" t="s">
        <v>167</v>
      </c>
      <c r="C453" s="12">
        <v>0.2</v>
      </c>
      <c r="D453" t="s">
        <v>101</v>
      </c>
      <c r="E453" t="s">
        <v>101</v>
      </c>
      <c r="G453" s="12" t="str">
        <f t="shared" ref="G453:G503" si="120">IF(OR(C453&gt;=51%, AND(C453&gt;=20%, D453="Si", E453="No"), AND(C453&gt;=20%, D453="Si", E453="Si", F453&gt;=30%)), "Si", "No")</f>
        <v>No</v>
      </c>
      <c r="H453" t="s">
        <v>102</v>
      </c>
      <c r="I453" s="7" t="s">
        <v>117</v>
      </c>
      <c r="J453" s="8">
        <v>37987</v>
      </c>
      <c r="K453">
        <f t="shared" ref="K453:K503" ca="1" si="121">IF(J453=0,"",ROUNDDOWN(((TODAY()-J453)/365),0))</f>
        <v>22</v>
      </c>
      <c r="L453" t="str">
        <f t="shared" ref="L453:L503" ca="1" si="122">IF(ISBLANK(J453),"",IF(DATEDIF(J453,TODAY(),"Y")&lt;1,"&lt;12 meses",
IF(DATEDIF(J453,TODAY(),"Y")&lt;3,"1-3 años",IF(DATEDIF(J453,TODAY(),"Y")&lt;5,"3-5 años",IF(DATEDIF(J453,TODAY(),"Y")&lt;10,"5-10 años",IF(DATEDIF(J453,TODAY(),"Y")&lt;20,"10-20 años","&gt;20 años"))))))</f>
        <v>&gt;20 años</v>
      </c>
      <c r="M453" s="8">
        <v>37987</v>
      </c>
      <c r="N453">
        <f t="shared" ca="1" si="118"/>
        <v>22</v>
      </c>
      <c r="O453" t="str">
        <f t="shared" ref="O453:O503" ca="1" si="123">IF(ISBLANK(M453),"",IF(DATEDIF(M453,TODAY(),"Y")&lt;1,"&lt;12 12 meses",
IF(DATEDIF(M453,TODAY(),"Y")&lt;3,"1-3 años",IF(DATEDIF(M453,TODAY(),"Y")&lt;5,"3-5 años",IF(DATEDIF(M453,TODAY(),"Y")&lt;10,"5-10 años",IF(DATEDIF(M453,TODAY(),"Y")&lt;20,"10-20 años","&gt;20 años"))))))</f>
        <v>&gt;20 años</v>
      </c>
      <c r="P453" s="8">
        <v>34700</v>
      </c>
      <c r="Q453">
        <f t="shared" ref="Q453:Q503" ca="1" si="124">ROUNDDOWN(((TODAY()-P453)/365),0)</f>
        <v>31</v>
      </c>
      <c r="R453" t="str">
        <f t="shared" ref="R453:R503" ca="1" si="125">IF(Q453="","",IF(Q453&lt;18,"&lt;18",IF(Q453&lt;=24,"18-24",IF(Q453&lt;=34,"25-34",IF(Q453&lt;=44,"35-44",IF(Q453&lt;=54,"45-54",IF(Q453&lt;=64,"55-64","64+")))))))</f>
        <v>25-34</v>
      </c>
      <c r="S453" t="s">
        <v>133</v>
      </c>
      <c r="T453">
        <v>1</v>
      </c>
      <c r="V453">
        <v>1</v>
      </c>
      <c r="X453">
        <v>1</v>
      </c>
      <c r="Z453">
        <v>1</v>
      </c>
      <c r="BR453">
        <f t="shared" ref="BR453:BR503" si="126">SUM(T453:BQ453)</f>
        <v>4</v>
      </c>
      <c r="BS453" t="str">
        <f t="shared" ref="BS453:BS503" si="127">IF(T453=1,"Préstamo","Sin préstamo")</f>
        <v>Préstamo</v>
      </c>
      <c r="BT453" t="s">
        <v>104</v>
      </c>
      <c r="BU453" t="s">
        <v>122</v>
      </c>
      <c r="BV453" t="s">
        <v>123</v>
      </c>
      <c r="BW453" s="8" t="s">
        <v>101</v>
      </c>
      <c r="BX453" s="9">
        <f t="shared" ref="BX453:BX503" ca="1" si="128">IF(T453=1,RANDBETWEEN(0,5000000),"")</f>
        <v>3293440</v>
      </c>
      <c r="BY453" s="10" t="str">
        <f t="shared" ref="BY453:BY503" ca="1" si="129">IF(OR(BX453="",ISBLANK(BX453)),"",IF(BX453&gt;5000000,"&gt;5 mil",
IF(BX453&lt;=50000,"&lt;=50k",
IF(AND(BX453&gt;50000,BX453&lt;=100000),"50k-100k",
IF(AND(BX453&gt;100000,BX453&lt;=250000),"100k-250k",
IF(AND(BX453&gt;250000,BX453&lt;=750000),"250k-750k",
IF(AND(BX453&gt;750000,BX453&lt;=5000000),"750k-5 mil","Desconocido")))))))</f>
        <v>750k-5 mil</v>
      </c>
      <c r="BZ453" s="7">
        <f t="shared" ref="BZ453:BZ503" ca="1" si="130">RANDBETWEEN(0,2000000)</f>
        <v>299213</v>
      </c>
      <c r="CA453" s="7"/>
      <c r="CB453" s="7">
        <f t="shared" ref="CB453:CB503" ca="1" si="131">BZ453+CA453</f>
        <v>299213</v>
      </c>
      <c r="CC453" s="7" t="s">
        <v>110</v>
      </c>
      <c r="CD453" s="7" t="s">
        <v>111</v>
      </c>
      <c r="CE453" s="7">
        <f t="shared" ref="CE453:CE503" ca="1" si="132">IF(T453=1,RANDBETWEEN(1,10),"")</f>
        <v>9</v>
      </c>
      <c r="CF453" s="7">
        <f t="shared" ref="CF453:CF503" ca="1" si="133">IF(OR(BX453="", ISBLANK(BX453)), "", BX453/CE453)</f>
        <v>365937.77777777775</v>
      </c>
      <c r="CG453" s="11">
        <f t="shared" ref="CG453:CG503" ca="1" si="134">IF(OR(ISBLANK(BX453), BX453=""), "",
   IF(OR(ISBLANK(CB453), CB453=0), "no deposits", BX453/CB453))</f>
        <v>11.007008385330851</v>
      </c>
      <c r="CH453" s="7" t="str">
        <f t="shared" ref="CH453:CH503" ca="1" si="135">IF(CG453="","",IF(ISERROR(CG453),"no deposits",IF(CG453&lt;100%,"1x",IF(CG453&lt;500%,"1-5x",IF(CG453&lt;1000%,"5-10x",IF(CG453&lt;2000%,"10-20x",IF(CG453&lt;5000%,"20-50x",IF(CG453&lt;10000%,"50-100x",IF(CG453&lt;50000%,"100-500x","&gt;500x")))))))))</f>
        <v>10-20x</v>
      </c>
      <c r="CI453" s="7" t="s">
        <v>112</v>
      </c>
    </row>
    <row r="454" spans="1:87" x14ac:dyDescent="0.75">
      <c r="A454" s="1">
        <v>11561</v>
      </c>
      <c r="B454" s="1" t="s">
        <v>99</v>
      </c>
      <c r="C454" s="13">
        <v>0.3</v>
      </c>
      <c r="D454" s="1" t="s">
        <v>100</v>
      </c>
      <c r="E454" s="1" t="s">
        <v>100</v>
      </c>
      <c r="F454" s="13">
        <v>0.15</v>
      </c>
      <c r="G454" s="13" t="str">
        <f t="shared" si="120"/>
        <v>No</v>
      </c>
      <c r="H454" s="1" t="s">
        <v>102</v>
      </c>
      <c r="I454" s="2" t="s">
        <v>102</v>
      </c>
      <c r="J454" s="3">
        <v>37622</v>
      </c>
      <c r="K454" s="1">
        <f t="shared" ca="1" si="121"/>
        <v>23</v>
      </c>
      <c r="L454" s="1" t="str">
        <f t="shared" ca="1" si="122"/>
        <v>&gt;20 años</v>
      </c>
      <c r="M454" s="3">
        <v>37622</v>
      </c>
      <c r="N454" s="1">
        <f t="shared" ref="N454:N503" ca="1" si="136">IF(M454=0,"",ROUNDDOWN(((TODAY()-M454)/365),0))</f>
        <v>23</v>
      </c>
      <c r="O454" s="1" t="str">
        <f t="shared" ca="1" si="123"/>
        <v>&gt;20 años</v>
      </c>
      <c r="P454" s="3">
        <v>32874</v>
      </c>
      <c r="Q454" s="1">
        <f t="shared" ca="1" si="124"/>
        <v>36</v>
      </c>
      <c r="R454" s="1" t="str">
        <f t="shared" ca="1" si="125"/>
        <v>35-44</v>
      </c>
      <c r="S454" s="1" t="s">
        <v>103</v>
      </c>
      <c r="T454" s="1"/>
      <c r="U454" s="1">
        <v>1</v>
      </c>
      <c r="V454" s="1">
        <v>1</v>
      </c>
      <c r="W454" s="1">
        <v>1</v>
      </c>
      <c r="X454" s="1">
        <v>1</v>
      </c>
      <c r="Y454" s="1"/>
      <c r="Z454" s="1"/>
      <c r="AA454" s="1"/>
      <c r="AB454" s="1"/>
      <c r="AC454" s="1"/>
      <c r="AD454" s="1"/>
      <c r="AE454" s="1"/>
      <c r="AF454" s="1"/>
      <c r="AG454" s="1"/>
      <c r="AH454" s="1"/>
      <c r="AI454" s="1"/>
      <c r="AJ454" s="1"/>
      <c r="AK454" s="1"/>
      <c r="AL454" s="1"/>
      <c r="AM454" s="1"/>
      <c r="AN454" s="1"/>
      <c r="AO454" s="1"/>
      <c r="AP454" s="1"/>
      <c r="AQ454" s="1"/>
      <c r="AR454" s="1"/>
      <c r="AS454" s="1"/>
      <c r="AT454" s="1"/>
      <c r="AU454" s="1"/>
      <c r="AV454" s="1"/>
      <c r="AW454" s="1"/>
      <c r="AX454" s="1"/>
      <c r="AY454" s="1"/>
      <c r="AZ454" s="1"/>
      <c r="BA454" s="1"/>
      <c r="BB454" s="1"/>
      <c r="BC454" s="1"/>
      <c r="BD454" s="1"/>
      <c r="BE454" s="1"/>
      <c r="BF454" s="1"/>
      <c r="BG454" s="1"/>
      <c r="BH454" s="1"/>
      <c r="BI454" s="1"/>
      <c r="BJ454" s="1"/>
      <c r="BK454" s="1"/>
      <c r="BL454" s="1"/>
      <c r="BM454" s="1"/>
      <c r="BN454" s="1"/>
      <c r="BO454" s="1"/>
      <c r="BP454" s="1"/>
      <c r="BQ454" s="1"/>
      <c r="BR454" s="1">
        <f t="shared" si="126"/>
        <v>4</v>
      </c>
      <c r="BS454" s="1" t="str">
        <f t="shared" si="127"/>
        <v>Sin préstamo</v>
      </c>
      <c r="BT454" s="1" t="s">
        <v>104</v>
      </c>
      <c r="BU454" s="1" t="s">
        <v>109</v>
      </c>
      <c r="BV454" s="1" t="s">
        <v>106</v>
      </c>
      <c r="BW454" s="3" t="s">
        <v>101</v>
      </c>
      <c r="BX454" s="4" t="str">
        <f t="shared" ca="1" si="128"/>
        <v/>
      </c>
      <c r="BY454" s="5" t="str">
        <f t="shared" ca="1" si="129"/>
        <v/>
      </c>
      <c r="BZ454" s="2">
        <f t="shared" ca="1" si="130"/>
        <v>1156843</v>
      </c>
      <c r="CA454" s="2"/>
      <c r="CB454" s="2">
        <f t="shared" ca="1" si="131"/>
        <v>1156843</v>
      </c>
      <c r="CC454" s="2"/>
      <c r="CD454" s="2"/>
      <c r="CE454" s="2" t="str">
        <f t="shared" ca="1" si="132"/>
        <v/>
      </c>
      <c r="CF454" s="2" t="str">
        <f t="shared" ca="1" si="133"/>
        <v/>
      </c>
      <c r="CG454" s="6" t="str">
        <f t="shared" ca="1" si="134"/>
        <v/>
      </c>
      <c r="CH454" s="2" t="str">
        <f t="shared" ca="1" si="135"/>
        <v/>
      </c>
      <c r="CI454" s="2" t="s">
        <v>102</v>
      </c>
    </row>
    <row r="455" spans="1:87" x14ac:dyDescent="0.75">
      <c r="A455">
        <v>11562</v>
      </c>
      <c r="B455" t="s">
        <v>99</v>
      </c>
      <c r="C455" s="12">
        <v>0.4</v>
      </c>
      <c r="D455" t="s">
        <v>101</v>
      </c>
      <c r="E455" t="s">
        <v>100</v>
      </c>
      <c r="F455" s="12">
        <v>0.3</v>
      </c>
      <c r="G455" s="12" t="str">
        <f t="shared" si="120"/>
        <v>No</v>
      </c>
      <c r="H455" t="s">
        <v>107</v>
      </c>
      <c r="I455" s="7" t="s">
        <v>124</v>
      </c>
      <c r="J455" s="8">
        <v>37257</v>
      </c>
      <c r="K455">
        <f t="shared" ca="1" si="121"/>
        <v>24</v>
      </c>
      <c r="L455" t="str">
        <f t="shared" ca="1" si="122"/>
        <v>&gt;20 años</v>
      </c>
      <c r="M455" s="8">
        <v>37257</v>
      </c>
      <c r="N455">
        <f t="shared" ca="1" si="136"/>
        <v>24</v>
      </c>
      <c r="O455" t="str">
        <f t="shared" ca="1" si="123"/>
        <v>&gt;20 años</v>
      </c>
      <c r="P455" s="8">
        <v>31048</v>
      </c>
      <c r="Q455">
        <f t="shared" ca="1" si="124"/>
        <v>41</v>
      </c>
      <c r="R455" t="str">
        <f t="shared" ca="1" si="125"/>
        <v>35-44</v>
      </c>
      <c r="S455" t="s">
        <v>131</v>
      </c>
      <c r="T455">
        <v>1</v>
      </c>
      <c r="V455">
        <v>1</v>
      </c>
      <c r="X455">
        <v>1</v>
      </c>
      <c r="Z455">
        <v>1</v>
      </c>
      <c r="BR455">
        <f t="shared" si="126"/>
        <v>4</v>
      </c>
      <c r="BS455" t="str">
        <f t="shared" si="127"/>
        <v>Préstamo</v>
      </c>
      <c r="BT455" t="s">
        <v>104</v>
      </c>
      <c r="BU455" t="s">
        <v>105</v>
      </c>
      <c r="BV455" t="s">
        <v>106</v>
      </c>
      <c r="BW455" s="8" t="s">
        <v>101</v>
      </c>
      <c r="BX455" s="9">
        <f t="shared" ca="1" si="128"/>
        <v>665715</v>
      </c>
      <c r="BY455" s="10" t="str">
        <f t="shared" ca="1" si="129"/>
        <v>250k-750k</v>
      </c>
      <c r="BZ455" s="7">
        <f t="shared" ca="1" si="130"/>
        <v>475671</v>
      </c>
      <c r="CA455" s="7"/>
      <c r="CB455" s="7">
        <f t="shared" ca="1" si="131"/>
        <v>475671</v>
      </c>
      <c r="CC455" s="7" t="s">
        <v>119</v>
      </c>
      <c r="CD455" s="7" t="s">
        <v>111</v>
      </c>
      <c r="CE455" s="7">
        <f t="shared" ca="1" si="132"/>
        <v>5</v>
      </c>
      <c r="CF455" s="7">
        <f t="shared" ca="1" si="133"/>
        <v>133143</v>
      </c>
      <c r="CG455" s="11">
        <f t="shared" ca="1" si="134"/>
        <v>1.3995282453628664</v>
      </c>
      <c r="CH455" s="7" t="str">
        <f t="shared" ca="1" si="135"/>
        <v>1-5x</v>
      </c>
      <c r="CI455" s="7" t="s">
        <v>102</v>
      </c>
    </row>
    <row r="456" spans="1:87" x14ac:dyDescent="0.75">
      <c r="A456" s="1">
        <v>11563</v>
      </c>
      <c r="B456" s="1" t="s">
        <v>163</v>
      </c>
      <c r="C456" s="13">
        <v>0.5</v>
      </c>
      <c r="D456" s="1" t="s">
        <v>100</v>
      </c>
      <c r="E456" s="1" t="s">
        <v>101</v>
      </c>
      <c r="F456" s="13"/>
      <c r="G456" s="13" t="str">
        <f t="shared" si="120"/>
        <v>Si</v>
      </c>
      <c r="H456" s="1" t="s">
        <v>102</v>
      </c>
      <c r="I456" s="2" t="s">
        <v>102</v>
      </c>
      <c r="J456" s="3">
        <v>36892</v>
      </c>
      <c r="K456" s="1">
        <f t="shared" ca="1" si="121"/>
        <v>25</v>
      </c>
      <c r="L456" s="1" t="str">
        <f t="shared" ca="1" si="122"/>
        <v>&gt;20 años</v>
      </c>
      <c r="M456" s="3">
        <v>36892</v>
      </c>
      <c r="N456" s="1">
        <f t="shared" ca="1" si="136"/>
        <v>25</v>
      </c>
      <c r="O456" s="1" t="str">
        <f t="shared" ca="1" si="123"/>
        <v>&gt;20 años</v>
      </c>
      <c r="P456" s="3">
        <v>29221</v>
      </c>
      <c r="Q456" s="1">
        <f t="shared" ca="1" si="124"/>
        <v>46</v>
      </c>
      <c r="R456" s="1" t="str">
        <f t="shared" ca="1" si="125"/>
        <v>45-54</v>
      </c>
      <c r="S456" s="1" t="s">
        <v>137</v>
      </c>
      <c r="T456" s="1"/>
      <c r="U456" s="1">
        <v>1</v>
      </c>
      <c r="V456" s="1"/>
      <c r="W456" s="1">
        <v>1</v>
      </c>
      <c r="X456" s="1"/>
      <c r="Y456" s="1">
        <v>1</v>
      </c>
      <c r="Z456" s="1"/>
      <c r="AA456" s="1"/>
      <c r="AB456" s="1"/>
      <c r="AC456" s="1"/>
      <c r="AD456" s="1"/>
      <c r="AE456" s="1"/>
      <c r="AF456" s="1"/>
      <c r="AG456" s="1"/>
      <c r="AH456" s="1"/>
      <c r="AI456" s="1"/>
      <c r="AJ456" s="1"/>
      <c r="AK456" s="1"/>
      <c r="AL456" s="1"/>
      <c r="AM456" s="1"/>
      <c r="AN456" s="1"/>
      <c r="AO456" s="1"/>
      <c r="AP456" s="1"/>
      <c r="AQ456" s="1"/>
      <c r="AR456" s="1"/>
      <c r="AS456" s="1"/>
      <c r="AT456" s="1"/>
      <c r="AU456" s="1"/>
      <c r="AV456" s="1"/>
      <c r="AW456" s="1"/>
      <c r="AX456" s="1"/>
      <c r="AY456" s="1"/>
      <c r="AZ456" s="1"/>
      <c r="BA456" s="1"/>
      <c r="BB456" s="1"/>
      <c r="BC456" s="1"/>
      <c r="BD456" s="1"/>
      <c r="BE456" s="1"/>
      <c r="BF456" s="1"/>
      <c r="BG456" s="1"/>
      <c r="BH456" s="1"/>
      <c r="BI456" s="1"/>
      <c r="BJ456" s="1"/>
      <c r="BK456" s="1"/>
      <c r="BL456" s="1"/>
      <c r="BM456" s="1"/>
      <c r="BN456" s="1"/>
      <c r="BO456" s="1"/>
      <c r="BP456" s="1"/>
      <c r="BQ456" s="1"/>
      <c r="BR456" s="1">
        <f t="shared" si="126"/>
        <v>3</v>
      </c>
      <c r="BS456" s="1" t="str">
        <f t="shared" si="127"/>
        <v>Sin préstamo</v>
      </c>
      <c r="BT456" s="1" t="s">
        <v>104</v>
      </c>
      <c r="BU456" s="1" t="s">
        <v>122</v>
      </c>
      <c r="BV456" s="1" t="s">
        <v>134</v>
      </c>
      <c r="BW456" s="3" t="s">
        <v>101</v>
      </c>
      <c r="BX456" s="4" t="str">
        <f t="shared" ca="1" si="128"/>
        <v/>
      </c>
      <c r="BY456" s="5" t="str">
        <f t="shared" ca="1" si="129"/>
        <v/>
      </c>
      <c r="BZ456" s="2">
        <f t="shared" ca="1" si="130"/>
        <v>249674</v>
      </c>
      <c r="CA456" s="2"/>
      <c r="CB456" s="2">
        <f t="shared" ca="1" si="131"/>
        <v>249674</v>
      </c>
      <c r="CC456" s="2"/>
      <c r="CD456" s="2"/>
      <c r="CE456" s="2" t="str">
        <f t="shared" ca="1" si="132"/>
        <v/>
      </c>
      <c r="CF456" s="2" t="str">
        <f t="shared" ca="1" si="133"/>
        <v/>
      </c>
      <c r="CG456" s="6" t="str">
        <f t="shared" ca="1" si="134"/>
        <v/>
      </c>
      <c r="CH456" s="2" t="str">
        <f t="shared" ca="1" si="135"/>
        <v/>
      </c>
      <c r="CI456" s="2" t="s">
        <v>102</v>
      </c>
    </row>
    <row r="457" spans="1:87" x14ac:dyDescent="0.75">
      <c r="A457">
        <v>11564</v>
      </c>
      <c r="B457" t="s">
        <v>99</v>
      </c>
      <c r="C457" s="12">
        <v>0.6</v>
      </c>
      <c r="D457" t="s">
        <v>101</v>
      </c>
      <c r="E457" t="s">
        <v>101</v>
      </c>
      <c r="G457" s="12" t="str">
        <f t="shared" si="120"/>
        <v>Si</v>
      </c>
      <c r="H457" t="s">
        <v>102</v>
      </c>
      <c r="I457" s="7" t="s">
        <v>102</v>
      </c>
      <c r="J457" s="8">
        <v>36526</v>
      </c>
      <c r="K457">
        <f t="shared" ca="1" si="121"/>
        <v>26</v>
      </c>
      <c r="L457" t="str">
        <f t="shared" ca="1" si="122"/>
        <v>&gt;20 años</v>
      </c>
      <c r="M457" s="8">
        <v>36526</v>
      </c>
      <c r="N457">
        <f t="shared" ca="1" si="136"/>
        <v>26</v>
      </c>
      <c r="O457" t="str">
        <f t="shared" ca="1" si="123"/>
        <v>&gt;20 años</v>
      </c>
      <c r="P457" s="8">
        <v>27395</v>
      </c>
      <c r="Q457">
        <f t="shared" ca="1" si="124"/>
        <v>51</v>
      </c>
      <c r="R457" t="str">
        <f t="shared" ca="1" si="125"/>
        <v>45-54</v>
      </c>
      <c r="S457" t="s">
        <v>126</v>
      </c>
      <c r="V457">
        <v>1</v>
      </c>
      <c r="X457">
        <v>1</v>
      </c>
      <c r="Z457">
        <v>1</v>
      </c>
      <c r="BR457">
        <f t="shared" si="126"/>
        <v>3</v>
      </c>
      <c r="BS457" t="str">
        <f t="shared" si="127"/>
        <v>Sin préstamo</v>
      </c>
      <c r="BT457" t="s">
        <v>104</v>
      </c>
      <c r="BU457" t="s">
        <v>109</v>
      </c>
      <c r="BV457" t="s">
        <v>106</v>
      </c>
      <c r="BW457" s="8" t="s">
        <v>101</v>
      </c>
      <c r="BX457" s="9" t="str">
        <f t="shared" ca="1" si="128"/>
        <v/>
      </c>
      <c r="BY457" s="10" t="str">
        <f t="shared" ca="1" si="129"/>
        <v/>
      </c>
      <c r="BZ457" s="7">
        <f t="shared" ca="1" si="130"/>
        <v>122458</v>
      </c>
      <c r="CA457" s="7"/>
      <c r="CB457" s="7">
        <f t="shared" ca="1" si="131"/>
        <v>122458</v>
      </c>
      <c r="CC457" s="7"/>
      <c r="CD457" s="7"/>
      <c r="CE457" s="7" t="str">
        <f t="shared" ca="1" si="132"/>
        <v/>
      </c>
      <c r="CF457" s="7" t="str">
        <f t="shared" ca="1" si="133"/>
        <v/>
      </c>
      <c r="CG457" s="11" t="str">
        <f t="shared" ca="1" si="134"/>
        <v/>
      </c>
      <c r="CH457" s="7" t="str">
        <f t="shared" ca="1" si="135"/>
        <v/>
      </c>
      <c r="CI457" s="7" t="s">
        <v>102</v>
      </c>
    </row>
    <row r="458" spans="1:87" x14ac:dyDescent="0.75">
      <c r="A458" s="1">
        <v>11565</v>
      </c>
      <c r="B458" s="1" t="s">
        <v>115</v>
      </c>
      <c r="C458" s="13">
        <v>0.7</v>
      </c>
      <c r="D458" s="1" t="s">
        <v>100</v>
      </c>
      <c r="E458" s="1" t="s">
        <v>100</v>
      </c>
      <c r="F458" s="13">
        <v>0.4</v>
      </c>
      <c r="G458" s="13" t="str">
        <f t="shared" si="120"/>
        <v>Si</v>
      </c>
      <c r="H458" s="1" t="s">
        <v>102</v>
      </c>
      <c r="I458" s="2" t="s">
        <v>117</v>
      </c>
      <c r="J458" s="3">
        <v>36161</v>
      </c>
      <c r="K458" s="1">
        <f t="shared" ca="1" si="121"/>
        <v>27</v>
      </c>
      <c r="L458" s="1" t="str">
        <f t="shared" ca="1" si="122"/>
        <v>&gt;20 años</v>
      </c>
      <c r="M458" s="3">
        <v>36161</v>
      </c>
      <c r="N458" s="1">
        <f t="shared" ca="1" si="136"/>
        <v>27</v>
      </c>
      <c r="O458" s="1" t="str">
        <f t="shared" ca="1" si="123"/>
        <v>&gt;20 años</v>
      </c>
      <c r="P458" s="3">
        <v>25569</v>
      </c>
      <c r="Q458" s="1">
        <f t="shared" ca="1" si="124"/>
        <v>56</v>
      </c>
      <c r="R458" s="1" t="str">
        <f t="shared" ca="1" si="125"/>
        <v>55-64</v>
      </c>
      <c r="S458" s="1" t="s">
        <v>103</v>
      </c>
      <c r="T458" s="1"/>
      <c r="U458" s="1">
        <v>1</v>
      </c>
      <c r="V458" s="1">
        <v>1</v>
      </c>
      <c r="W458" s="1">
        <v>1</v>
      </c>
      <c r="X458" s="1">
        <v>1</v>
      </c>
      <c r="Y458" s="1">
        <v>1</v>
      </c>
      <c r="Z458" s="1">
        <v>1</v>
      </c>
      <c r="AA458" s="1"/>
      <c r="AB458" s="1"/>
      <c r="AC458" s="1"/>
      <c r="AD458" s="1"/>
      <c r="AE458" s="1"/>
      <c r="AF458" s="1"/>
      <c r="AG458" s="1"/>
      <c r="AH458" s="1"/>
      <c r="AI458" s="1"/>
      <c r="AJ458" s="1"/>
      <c r="AK458" s="1"/>
      <c r="AL458" s="1"/>
      <c r="AM458" s="1"/>
      <c r="AN458" s="1"/>
      <c r="AO458" s="1"/>
      <c r="AP458" s="1"/>
      <c r="AQ458" s="1"/>
      <c r="AR458" s="1"/>
      <c r="AS458" s="1"/>
      <c r="AT458" s="1"/>
      <c r="AU458" s="1"/>
      <c r="AV458" s="1"/>
      <c r="AW458" s="1"/>
      <c r="AX458" s="1"/>
      <c r="AY458" s="1"/>
      <c r="AZ458" s="1"/>
      <c r="BA458" s="1"/>
      <c r="BB458" s="1"/>
      <c r="BC458" s="1"/>
      <c r="BD458" s="1"/>
      <c r="BE458" s="1"/>
      <c r="BF458" s="1"/>
      <c r="BG458" s="1"/>
      <c r="BH458" s="1"/>
      <c r="BI458" s="1"/>
      <c r="BJ458" s="1"/>
      <c r="BK458" s="1"/>
      <c r="BL458" s="1"/>
      <c r="BM458" s="1"/>
      <c r="BN458" s="1"/>
      <c r="BO458" s="1"/>
      <c r="BP458" s="1"/>
      <c r="BQ458" s="1"/>
      <c r="BR458" s="1">
        <f t="shared" si="126"/>
        <v>6</v>
      </c>
      <c r="BS458" s="1" t="str">
        <f t="shared" si="127"/>
        <v>Sin préstamo</v>
      </c>
      <c r="BT458" s="1" t="s">
        <v>104</v>
      </c>
      <c r="BU458" s="1" t="s">
        <v>122</v>
      </c>
      <c r="BV458" s="1" t="s">
        <v>134</v>
      </c>
      <c r="BW458" s="3" t="s">
        <v>101</v>
      </c>
      <c r="BX458" s="4" t="str">
        <f t="shared" ca="1" si="128"/>
        <v/>
      </c>
      <c r="BY458" s="5" t="str">
        <f t="shared" ca="1" si="129"/>
        <v/>
      </c>
      <c r="BZ458" s="2">
        <f t="shared" ca="1" si="130"/>
        <v>1395441</v>
      </c>
      <c r="CA458" s="2"/>
      <c r="CB458" s="2">
        <f t="shared" ca="1" si="131"/>
        <v>1395441</v>
      </c>
      <c r="CC458" s="2"/>
      <c r="CD458" s="2"/>
      <c r="CE458" s="2" t="str">
        <f t="shared" ca="1" si="132"/>
        <v/>
      </c>
      <c r="CF458" s="2" t="str">
        <f t="shared" ca="1" si="133"/>
        <v/>
      </c>
      <c r="CG458" s="6" t="str">
        <f t="shared" ca="1" si="134"/>
        <v/>
      </c>
      <c r="CH458" s="2" t="str">
        <f t="shared" ca="1" si="135"/>
        <v/>
      </c>
      <c r="CI458" s="2" t="s">
        <v>102</v>
      </c>
    </row>
    <row r="459" spans="1:87" x14ac:dyDescent="0.75">
      <c r="A459">
        <v>11566</v>
      </c>
      <c r="B459" t="s">
        <v>99</v>
      </c>
      <c r="C459" s="12">
        <v>0.8</v>
      </c>
      <c r="D459" t="s">
        <v>101</v>
      </c>
      <c r="E459" t="s">
        <v>100</v>
      </c>
      <c r="F459" s="12">
        <v>0.75</v>
      </c>
      <c r="G459" s="12" t="str">
        <f t="shared" si="120"/>
        <v>Si</v>
      </c>
      <c r="H459" t="s">
        <v>102</v>
      </c>
      <c r="I459" s="7" t="s">
        <v>117</v>
      </c>
      <c r="J459" s="8">
        <v>45658</v>
      </c>
      <c r="K459">
        <f t="shared" ca="1" si="121"/>
        <v>1</v>
      </c>
      <c r="L459" t="str">
        <f t="shared" ca="1" si="122"/>
        <v>1-3 años</v>
      </c>
      <c r="M459" s="8">
        <v>45658</v>
      </c>
      <c r="N459">
        <f t="shared" ca="1" si="136"/>
        <v>1</v>
      </c>
      <c r="O459" t="str">
        <f t="shared" ca="1" si="123"/>
        <v>1-3 años</v>
      </c>
      <c r="P459" s="8">
        <v>23743</v>
      </c>
      <c r="Q459">
        <f t="shared" ca="1" si="124"/>
        <v>61</v>
      </c>
      <c r="R459" t="str">
        <f t="shared" ca="1" si="125"/>
        <v>55-64</v>
      </c>
      <c r="S459" t="s">
        <v>133</v>
      </c>
      <c r="V459">
        <v>1</v>
      </c>
      <c r="X459">
        <v>1</v>
      </c>
      <c r="Z459">
        <v>1</v>
      </c>
      <c r="BR459">
        <f t="shared" si="126"/>
        <v>3</v>
      </c>
      <c r="BS459" t="str">
        <f t="shared" si="127"/>
        <v>Sin préstamo</v>
      </c>
      <c r="BT459" t="s">
        <v>104</v>
      </c>
      <c r="BU459" t="s">
        <v>122</v>
      </c>
      <c r="BV459" t="s">
        <v>123</v>
      </c>
      <c r="BW459" s="8" t="s">
        <v>101</v>
      </c>
      <c r="BX459" s="9" t="str">
        <f t="shared" ca="1" si="128"/>
        <v/>
      </c>
      <c r="BY459" s="10" t="str">
        <f t="shared" ca="1" si="129"/>
        <v/>
      </c>
      <c r="BZ459" s="7">
        <f t="shared" ca="1" si="130"/>
        <v>1056955</v>
      </c>
      <c r="CA459" s="7"/>
      <c r="CB459" s="7">
        <f t="shared" ca="1" si="131"/>
        <v>1056955</v>
      </c>
      <c r="CC459" s="7"/>
      <c r="CD459" s="7"/>
      <c r="CE459" s="7" t="str">
        <f t="shared" ca="1" si="132"/>
        <v/>
      </c>
      <c r="CF459" s="7" t="str">
        <f t="shared" ca="1" si="133"/>
        <v/>
      </c>
      <c r="CG459" s="11" t="str">
        <f t="shared" ca="1" si="134"/>
        <v/>
      </c>
      <c r="CH459" s="7" t="str">
        <f t="shared" ca="1" si="135"/>
        <v/>
      </c>
      <c r="CI459" s="7" t="s">
        <v>102</v>
      </c>
    </row>
    <row r="460" spans="1:87" x14ac:dyDescent="0.75">
      <c r="A460" s="1">
        <v>11567</v>
      </c>
      <c r="B460" s="1" t="s">
        <v>99</v>
      </c>
      <c r="C460" s="13">
        <v>0.75</v>
      </c>
      <c r="D460" s="1" t="s">
        <v>100</v>
      </c>
      <c r="E460" s="1" t="s">
        <v>101</v>
      </c>
      <c r="F460" s="13"/>
      <c r="G460" s="13" t="str">
        <f t="shared" si="120"/>
        <v>Si</v>
      </c>
      <c r="H460" s="1" t="s">
        <v>116</v>
      </c>
      <c r="I460" s="2" t="s">
        <v>117</v>
      </c>
      <c r="J460" s="3">
        <v>45658</v>
      </c>
      <c r="K460" s="1">
        <f t="shared" ca="1" si="121"/>
        <v>1</v>
      </c>
      <c r="L460" s="1" t="str">
        <f t="shared" ca="1" si="122"/>
        <v>1-3 años</v>
      </c>
      <c r="M460" s="3">
        <v>45658</v>
      </c>
      <c r="N460" s="1">
        <f t="shared" ca="1" si="136"/>
        <v>1</v>
      </c>
      <c r="O460" s="1" t="str">
        <f t="shared" ca="1" si="123"/>
        <v>1-3 años</v>
      </c>
      <c r="P460" s="3">
        <v>36526</v>
      </c>
      <c r="Q460" s="1">
        <f t="shared" ca="1" si="124"/>
        <v>26</v>
      </c>
      <c r="R460" s="1" t="str">
        <f t="shared" ca="1" si="125"/>
        <v>25-34</v>
      </c>
      <c r="S460" s="1" t="s">
        <v>118</v>
      </c>
      <c r="T460" s="1">
        <v>1</v>
      </c>
      <c r="U460" s="1">
        <v>1</v>
      </c>
      <c r="V460" s="1">
        <v>1</v>
      </c>
      <c r="W460" s="1">
        <v>1</v>
      </c>
      <c r="X460" s="1">
        <v>1</v>
      </c>
      <c r="Y460" s="1"/>
      <c r="Z460" s="1"/>
      <c r="AA460" s="1"/>
      <c r="AB460" s="1"/>
      <c r="AC460" s="1"/>
      <c r="AD460" s="1"/>
      <c r="AE460" s="1"/>
      <c r="AF460" s="1"/>
      <c r="AG460" s="1"/>
      <c r="AH460" s="1"/>
      <c r="AI460" s="1"/>
      <c r="AJ460" s="1"/>
      <c r="AK460" s="1"/>
      <c r="AL460" s="1"/>
      <c r="AM460" s="1"/>
      <c r="AN460" s="1"/>
      <c r="AO460" s="1"/>
      <c r="AP460" s="1"/>
      <c r="AQ460" s="1"/>
      <c r="AR460" s="1"/>
      <c r="AS460" s="1"/>
      <c r="AT460" s="1"/>
      <c r="AU460" s="1"/>
      <c r="AV460" s="1"/>
      <c r="AW460" s="1"/>
      <c r="AX460" s="1"/>
      <c r="AY460" s="1"/>
      <c r="AZ460" s="1"/>
      <c r="BA460" s="1"/>
      <c r="BB460" s="1"/>
      <c r="BC460" s="1"/>
      <c r="BD460" s="1"/>
      <c r="BE460" s="1"/>
      <c r="BF460" s="1"/>
      <c r="BG460" s="1"/>
      <c r="BH460" s="1"/>
      <c r="BI460" s="1"/>
      <c r="BJ460" s="1"/>
      <c r="BK460" s="1"/>
      <c r="BL460" s="1"/>
      <c r="BM460" s="1"/>
      <c r="BN460" s="1"/>
      <c r="BO460" s="1"/>
      <c r="BP460" s="1"/>
      <c r="BQ460" s="1"/>
      <c r="BR460" s="1">
        <f t="shared" si="126"/>
        <v>5</v>
      </c>
      <c r="BS460" s="1" t="str">
        <f t="shared" si="127"/>
        <v>Préstamo</v>
      </c>
      <c r="BT460" s="1" t="s">
        <v>104</v>
      </c>
      <c r="BU460" s="1" t="s">
        <v>122</v>
      </c>
      <c r="BV460" s="1" t="s">
        <v>123</v>
      </c>
      <c r="BW460" s="3" t="s">
        <v>101</v>
      </c>
      <c r="BX460" s="4">
        <f t="shared" ca="1" si="128"/>
        <v>2490805</v>
      </c>
      <c r="BY460" s="5" t="str">
        <f t="shared" ca="1" si="129"/>
        <v>750k-5 mil</v>
      </c>
      <c r="BZ460" s="2">
        <f t="shared" ca="1" si="130"/>
        <v>1213363</v>
      </c>
      <c r="CA460" s="2"/>
      <c r="CB460" s="2">
        <f t="shared" ca="1" si="131"/>
        <v>1213363</v>
      </c>
      <c r="CC460" s="2" t="s">
        <v>110</v>
      </c>
      <c r="CD460" s="2" t="s">
        <v>125</v>
      </c>
      <c r="CE460" s="2">
        <f t="shared" ca="1" si="132"/>
        <v>9</v>
      </c>
      <c r="CF460" s="2">
        <f t="shared" ca="1" si="133"/>
        <v>276756.11111111112</v>
      </c>
      <c r="CG460" s="6">
        <f t="shared" ca="1" si="134"/>
        <v>2.0528110713776502</v>
      </c>
      <c r="CH460" s="2" t="str">
        <f t="shared" ca="1" si="135"/>
        <v>1-5x</v>
      </c>
      <c r="CI460" s="2" t="s">
        <v>112</v>
      </c>
    </row>
    <row r="461" spans="1:87" x14ac:dyDescent="0.75">
      <c r="A461">
        <v>11568</v>
      </c>
      <c r="B461" t="s">
        <v>136</v>
      </c>
      <c r="C461" s="12">
        <v>1</v>
      </c>
      <c r="D461" t="s">
        <v>101</v>
      </c>
      <c r="E461" t="s">
        <v>101</v>
      </c>
      <c r="G461" s="12" t="str">
        <f t="shared" si="120"/>
        <v>Si</v>
      </c>
      <c r="H461" t="s">
        <v>102</v>
      </c>
      <c r="I461" s="7" t="s">
        <v>117</v>
      </c>
      <c r="J461" s="8">
        <v>45473</v>
      </c>
      <c r="K461">
        <f t="shared" ca="1" si="121"/>
        <v>2</v>
      </c>
      <c r="L461" t="str">
        <f t="shared" ca="1" si="122"/>
        <v>1-3 años</v>
      </c>
      <c r="M461" s="8">
        <v>45473</v>
      </c>
      <c r="N461">
        <f t="shared" ca="1" si="136"/>
        <v>2</v>
      </c>
      <c r="O461" t="str">
        <f t="shared" ca="1" si="123"/>
        <v>1-3 años</v>
      </c>
      <c r="P461" s="8">
        <v>34700</v>
      </c>
      <c r="Q461">
        <f t="shared" ca="1" si="124"/>
        <v>31</v>
      </c>
      <c r="R461" t="str">
        <f t="shared" ca="1" si="125"/>
        <v>25-34</v>
      </c>
      <c r="S461" t="s">
        <v>133</v>
      </c>
      <c r="V461">
        <v>1</v>
      </c>
      <c r="X461">
        <v>1</v>
      </c>
      <c r="Z461">
        <v>1</v>
      </c>
      <c r="BR461">
        <f t="shared" si="126"/>
        <v>3</v>
      </c>
      <c r="BS461" t="str">
        <f t="shared" si="127"/>
        <v>Sin préstamo</v>
      </c>
      <c r="BT461" t="s">
        <v>104</v>
      </c>
      <c r="BU461" t="s">
        <v>122</v>
      </c>
      <c r="BV461" t="s">
        <v>123</v>
      </c>
      <c r="BW461" s="8" t="s">
        <v>101</v>
      </c>
      <c r="BX461" s="9" t="str">
        <f t="shared" ca="1" si="128"/>
        <v/>
      </c>
      <c r="BY461" s="10" t="str">
        <f t="shared" ca="1" si="129"/>
        <v/>
      </c>
      <c r="BZ461" s="7">
        <f t="shared" ca="1" si="130"/>
        <v>818709</v>
      </c>
      <c r="CA461" s="7"/>
      <c r="CB461" s="7">
        <f t="shared" ca="1" si="131"/>
        <v>818709</v>
      </c>
      <c r="CC461" s="7"/>
      <c r="CD461" s="7"/>
      <c r="CE461" s="7" t="str">
        <f t="shared" ca="1" si="132"/>
        <v/>
      </c>
      <c r="CF461" s="7" t="str">
        <f t="shared" ca="1" si="133"/>
        <v/>
      </c>
      <c r="CG461" s="11" t="str">
        <f t="shared" ca="1" si="134"/>
        <v/>
      </c>
      <c r="CH461" s="7" t="str">
        <f t="shared" ca="1" si="135"/>
        <v/>
      </c>
      <c r="CI461" s="7" t="s">
        <v>102</v>
      </c>
    </row>
    <row r="462" spans="1:87" x14ac:dyDescent="0.75">
      <c r="A462" s="1">
        <v>11569</v>
      </c>
      <c r="B462" s="1" t="s">
        <v>167</v>
      </c>
      <c r="C462" s="13">
        <v>0</v>
      </c>
      <c r="D462" s="1" t="s">
        <v>100</v>
      </c>
      <c r="E462" s="1" t="s">
        <v>100</v>
      </c>
      <c r="F462" s="13">
        <v>0.15</v>
      </c>
      <c r="G462" s="13" t="str">
        <f t="shared" si="120"/>
        <v>No</v>
      </c>
      <c r="H462" s="1" t="s">
        <v>107</v>
      </c>
      <c r="I462" s="2" t="s">
        <v>124</v>
      </c>
      <c r="J462" s="3">
        <v>45292</v>
      </c>
      <c r="K462" s="1">
        <f t="shared" ca="1" si="121"/>
        <v>2</v>
      </c>
      <c r="L462" s="1" t="str">
        <f t="shared" ca="1" si="122"/>
        <v>1-3 años</v>
      </c>
      <c r="M462" s="3">
        <v>45292</v>
      </c>
      <c r="N462" s="1">
        <f t="shared" ca="1" si="136"/>
        <v>2</v>
      </c>
      <c r="O462" s="1" t="str">
        <f t="shared" ca="1" si="123"/>
        <v>1-3 años</v>
      </c>
      <c r="P462" s="3">
        <v>32874</v>
      </c>
      <c r="Q462" s="1">
        <f t="shared" ca="1" si="124"/>
        <v>36</v>
      </c>
      <c r="R462" s="1" t="str">
        <f t="shared" ca="1" si="125"/>
        <v>35-44</v>
      </c>
      <c r="S462" s="1" t="s">
        <v>114</v>
      </c>
      <c r="T462" s="1">
        <v>1</v>
      </c>
      <c r="U462" s="1">
        <v>1</v>
      </c>
      <c r="V462" s="1"/>
      <c r="W462" s="1">
        <v>1</v>
      </c>
      <c r="X462" s="1"/>
      <c r="Y462" s="1">
        <v>1</v>
      </c>
      <c r="Z462" s="1"/>
      <c r="AA462" s="1"/>
      <c r="AB462" s="1"/>
      <c r="AC462" s="1"/>
      <c r="AD462" s="1"/>
      <c r="AE462" s="1"/>
      <c r="AF462" s="1"/>
      <c r="AG462" s="1"/>
      <c r="AH462" s="1"/>
      <c r="AI462" s="1"/>
      <c r="AJ462" s="1"/>
      <c r="AK462" s="1"/>
      <c r="AL462" s="1"/>
      <c r="AM462" s="1"/>
      <c r="AN462" s="1"/>
      <c r="AO462" s="1"/>
      <c r="AP462" s="1"/>
      <c r="AQ462" s="1"/>
      <c r="AR462" s="1"/>
      <c r="AS462" s="1"/>
      <c r="AT462" s="1"/>
      <c r="AU462" s="1"/>
      <c r="AV462" s="1"/>
      <c r="AW462" s="1"/>
      <c r="AX462" s="1"/>
      <c r="AY462" s="1"/>
      <c r="AZ462" s="1"/>
      <c r="BA462" s="1"/>
      <c r="BB462" s="1"/>
      <c r="BC462" s="1"/>
      <c r="BD462" s="1"/>
      <c r="BE462" s="1"/>
      <c r="BF462" s="1"/>
      <c r="BG462" s="1"/>
      <c r="BH462" s="1"/>
      <c r="BI462" s="1"/>
      <c r="BJ462" s="1"/>
      <c r="BK462" s="1"/>
      <c r="BL462" s="1"/>
      <c r="BM462" s="1"/>
      <c r="BN462" s="1"/>
      <c r="BO462" s="1"/>
      <c r="BP462" s="1"/>
      <c r="BQ462" s="1"/>
      <c r="BR462" s="1">
        <f t="shared" si="126"/>
        <v>4</v>
      </c>
      <c r="BS462" s="1" t="str">
        <f t="shared" si="127"/>
        <v>Préstamo</v>
      </c>
      <c r="BT462" s="1" t="s">
        <v>104</v>
      </c>
      <c r="BU462" s="1" t="s">
        <v>105</v>
      </c>
      <c r="BV462" s="1" t="s">
        <v>106</v>
      </c>
      <c r="BW462" s="3" t="s">
        <v>101</v>
      </c>
      <c r="BX462" s="4">
        <f t="shared" ca="1" si="128"/>
        <v>2759013</v>
      </c>
      <c r="BY462" s="5" t="str">
        <f t="shared" ca="1" si="129"/>
        <v>750k-5 mil</v>
      </c>
      <c r="BZ462" s="2">
        <f t="shared" ca="1" si="130"/>
        <v>1611266</v>
      </c>
      <c r="CA462" s="2"/>
      <c r="CB462" s="2">
        <f t="shared" ca="1" si="131"/>
        <v>1611266</v>
      </c>
      <c r="CC462" s="2" t="s">
        <v>119</v>
      </c>
      <c r="CD462" s="2" t="s">
        <v>125</v>
      </c>
      <c r="CE462" s="2">
        <f t="shared" ca="1" si="132"/>
        <v>8</v>
      </c>
      <c r="CF462" s="2">
        <f t="shared" ca="1" si="133"/>
        <v>344876.625</v>
      </c>
      <c r="CG462" s="6">
        <f t="shared" ca="1" si="134"/>
        <v>1.7123262080873052</v>
      </c>
      <c r="CH462" s="2" t="str">
        <f t="shared" ca="1" si="135"/>
        <v>1-5x</v>
      </c>
      <c r="CI462" s="2" t="s">
        <v>112</v>
      </c>
    </row>
    <row r="463" spans="1:87" x14ac:dyDescent="0.75">
      <c r="A463">
        <v>11570</v>
      </c>
      <c r="B463" t="s">
        <v>99</v>
      </c>
      <c r="C463" s="12">
        <v>0.4</v>
      </c>
      <c r="D463" t="s">
        <v>101</v>
      </c>
      <c r="E463" t="s">
        <v>100</v>
      </c>
      <c r="F463" s="12">
        <v>0.5</v>
      </c>
      <c r="G463" s="12" t="str">
        <f t="shared" si="120"/>
        <v>No</v>
      </c>
      <c r="H463" t="s">
        <v>107</v>
      </c>
      <c r="I463" s="7" t="s">
        <v>124</v>
      </c>
      <c r="J463" s="8">
        <v>45107</v>
      </c>
      <c r="K463">
        <f t="shared" ca="1" si="121"/>
        <v>3</v>
      </c>
      <c r="L463" t="str">
        <f t="shared" ca="1" si="122"/>
        <v>3-5 años</v>
      </c>
      <c r="M463" s="8">
        <v>45107</v>
      </c>
      <c r="N463">
        <f t="shared" ca="1" si="136"/>
        <v>3</v>
      </c>
      <c r="O463" t="str">
        <f t="shared" ca="1" si="123"/>
        <v>3-5 años</v>
      </c>
      <c r="P463" s="8">
        <v>31048</v>
      </c>
      <c r="Q463">
        <f t="shared" ca="1" si="124"/>
        <v>41</v>
      </c>
      <c r="R463" t="str">
        <f t="shared" ca="1" si="125"/>
        <v>35-44</v>
      </c>
      <c r="S463" t="s">
        <v>103</v>
      </c>
      <c r="T463">
        <v>1</v>
      </c>
      <c r="V463">
        <v>1</v>
      </c>
      <c r="X463">
        <v>1</v>
      </c>
      <c r="Z463">
        <v>1</v>
      </c>
      <c r="BR463">
        <f t="shared" si="126"/>
        <v>4</v>
      </c>
      <c r="BS463" t="str">
        <f t="shared" si="127"/>
        <v>Préstamo</v>
      </c>
      <c r="BT463" t="s">
        <v>104</v>
      </c>
      <c r="BU463" t="s">
        <v>105</v>
      </c>
      <c r="BV463" t="s">
        <v>106</v>
      </c>
      <c r="BW463" s="8" t="s">
        <v>101</v>
      </c>
      <c r="BX463" s="9">
        <f t="shared" ca="1" si="128"/>
        <v>4014844</v>
      </c>
      <c r="BY463" s="10" t="str">
        <f t="shared" ca="1" si="129"/>
        <v>750k-5 mil</v>
      </c>
      <c r="BZ463" s="7">
        <f t="shared" ca="1" si="130"/>
        <v>403980</v>
      </c>
      <c r="CA463" s="7"/>
      <c r="CB463" s="7">
        <f t="shared" ca="1" si="131"/>
        <v>403980</v>
      </c>
      <c r="CC463" s="7" t="s">
        <v>119</v>
      </c>
      <c r="CD463" s="7" t="s">
        <v>111</v>
      </c>
      <c r="CE463" s="7">
        <f t="shared" ca="1" si="132"/>
        <v>7</v>
      </c>
      <c r="CF463" s="7">
        <f t="shared" ca="1" si="133"/>
        <v>573549.14285714284</v>
      </c>
      <c r="CG463" s="11">
        <f t="shared" ca="1" si="134"/>
        <v>9.9382246645873558</v>
      </c>
      <c r="CH463" s="7" t="str">
        <f t="shared" ca="1" si="135"/>
        <v>5-10x</v>
      </c>
      <c r="CI463" s="7" t="s">
        <v>112</v>
      </c>
    </row>
    <row r="464" spans="1:87" x14ac:dyDescent="0.75">
      <c r="A464" s="1">
        <v>11571</v>
      </c>
      <c r="B464" s="1" t="s">
        <v>99</v>
      </c>
      <c r="C464" s="13">
        <v>0.15</v>
      </c>
      <c r="D464" s="1" t="s">
        <v>100</v>
      </c>
      <c r="E464" s="1" t="s">
        <v>101</v>
      </c>
      <c r="F464" s="13"/>
      <c r="G464" s="13" t="str">
        <f t="shared" si="120"/>
        <v>No</v>
      </c>
      <c r="H464" s="1" t="s">
        <v>102</v>
      </c>
      <c r="I464" s="2" t="s">
        <v>117</v>
      </c>
      <c r="J464" s="3">
        <v>44927</v>
      </c>
      <c r="K464" s="1">
        <f t="shared" ca="1" si="121"/>
        <v>3</v>
      </c>
      <c r="L464" s="1" t="str">
        <f t="shared" ca="1" si="122"/>
        <v>3-5 años</v>
      </c>
      <c r="M464" s="3">
        <v>44927</v>
      </c>
      <c r="N464" s="1">
        <f t="shared" ca="1" si="136"/>
        <v>3</v>
      </c>
      <c r="O464" s="1" t="str">
        <f t="shared" ca="1" si="123"/>
        <v>3-5 años</v>
      </c>
      <c r="P464" s="3">
        <v>29221</v>
      </c>
      <c r="Q464" s="1">
        <f t="shared" ca="1" si="124"/>
        <v>46</v>
      </c>
      <c r="R464" s="1" t="str">
        <f t="shared" ca="1" si="125"/>
        <v>45-54</v>
      </c>
      <c r="S464" s="1" t="s">
        <v>121</v>
      </c>
      <c r="T464" s="1">
        <v>1</v>
      </c>
      <c r="U464" s="1">
        <v>1</v>
      </c>
      <c r="V464" s="1">
        <v>1</v>
      </c>
      <c r="W464" s="1">
        <v>1</v>
      </c>
      <c r="X464" s="1">
        <v>1</v>
      </c>
      <c r="Y464" s="1">
        <v>1</v>
      </c>
      <c r="Z464" s="1">
        <v>1</v>
      </c>
      <c r="AA464" s="1"/>
      <c r="AB464" s="1"/>
      <c r="AC464" s="1"/>
      <c r="AD464" s="1"/>
      <c r="AE464" s="1"/>
      <c r="AF464" s="1"/>
      <c r="AG464" s="1"/>
      <c r="AH464" s="1"/>
      <c r="AI464" s="1"/>
      <c r="AJ464" s="1"/>
      <c r="AK464" s="1"/>
      <c r="AL464" s="1"/>
      <c r="AM464" s="1"/>
      <c r="AN464" s="1"/>
      <c r="AO464" s="1"/>
      <c r="AP464" s="1"/>
      <c r="AQ464" s="1"/>
      <c r="AR464" s="1"/>
      <c r="AS464" s="1"/>
      <c r="AT464" s="1"/>
      <c r="AU464" s="1"/>
      <c r="AV464" s="1"/>
      <c r="AW464" s="1"/>
      <c r="AX464" s="1"/>
      <c r="AY464" s="1"/>
      <c r="AZ464" s="1"/>
      <c r="BA464" s="1"/>
      <c r="BB464" s="1"/>
      <c r="BC464" s="1"/>
      <c r="BD464" s="1"/>
      <c r="BE464" s="1"/>
      <c r="BF464" s="1"/>
      <c r="BG464" s="1"/>
      <c r="BH464" s="1"/>
      <c r="BI464" s="1"/>
      <c r="BJ464" s="1"/>
      <c r="BK464" s="1"/>
      <c r="BL464" s="1"/>
      <c r="BM464" s="1"/>
      <c r="BN464" s="1"/>
      <c r="BO464" s="1"/>
      <c r="BP464" s="1"/>
      <c r="BQ464" s="1"/>
      <c r="BR464" s="1">
        <f t="shared" si="126"/>
        <v>7</v>
      </c>
      <c r="BS464" s="1" t="str">
        <f t="shared" si="127"/>
        <v>Préstamo</v>
      </c>
      <c r="BT464" s="1" t="s">
        <v>104</v>
      </c>
      <c r="BU464" s="1" t="s">
        <v>122</v>
      </c>
      <c r="BV464" s="1" t="s">
        <v>123</v>
      </c>
      <c r="BW464" s="3" t="s">
        <v>101</v>
      </c>
      <c r="BX464" s="4">
        <f t="shared" ca="1" si="128"/>
        <v>4871196</v>
      </c>
      <c r="BY464" s="5" t="str">
        <f t="shared" ca="1" si="129"/>
        <v>750k-5 mil</v>
      </c>
      <c r="BZ464" s="2">
        <f t="shared" ca="1" si="130"/>
        <v>1060907</v>
      </c>
      <c r="CA464" s="2"/>
      <c r="CB464" s="2">
        <f t="shared" ca="1" si="131"/>
        <v>1060907</v>
      </c>
      <c r="CC464" s="2" t="s">
        <v>110</v>
      </c>
      <c r="CD464" s="2" t="s">
        <v>125</v>
      </c>
      <c r="CE464" s="2">
        <f t="shared" ca="1" si="132"/>
        <v>2</v>
      </c>
      <c r="CF464" s="2">
        <f t="shared" ca="1" si="133"/>
        <v>2435598</v>
      </c>
      <c r="CG464" s="6">
        <f t="shared" ca="1" si="134"/>
        <v>4.5915391264267269</v>
      </c>
      <c r="CH464" s="2" t="str">
        <f t="shared" ca="1" si="135"/>
        <v>1-5x</v>
      </c>
      <c r="CI464" s="2" t="s">
        <v>112</v>
      </c>
    </row>
    <row r="465" spans="1:87" x14ac:dyDescent="0.75">
      <c r="A465">
        <v>11572</v>
      </c>
      <c r="B465" t="s">
        <v>120</v>
      </c>
      <c r="C465" s="12">
        <v>0.2</v>
      </c>
      <c r="D465" t="s">
        <v>101</v>
      </c>
      <c r="E465" t="s">
        <v>101</v>
      </c>
      <c r="G465" s="12" t="str">
        <f t="shared" si="120"/>
        <v>No</v>
      </c>
      <c r="H465" t="s">
        <v>102</v>
      </c>
      <c r="I465" s="7" t="s">
        <v>117</v>
      </c>
      <c r="J465" s="8">
        <v>44742</v>
      </c>
      <c r="K465">
        <f t="shared" ca="1" si="121"/>
        <v>4</v>
      </c>
      <c r="L465" t="str">
        <f t="shared" ca="1" si="122"/>
        <v>3-5 años</v>
      </c>
      <c r="M465" s="8">
        <v>44742</v>
      </c>
      <c r="N465">
        <f t="shared" ca="1" si="136"/>
        <v>4</v>
      </c>
      <c r="O465" t="str">
        <f t="shared" ca="1" si="123"/>
        <v>3-5 años</v>
      </c>
      <c r="P465" s="8">
        <v>27395</v>
      </c>
      <c r="Q465">
        <f t="shared" ca="1" si="124"/>
        <v>51</v>
      </c>
      <c r="R465" t="str">
        <f t="shared" ca="1" si="125"/>
        <v>45-54</v>
      </c>
      <c r="S465" t="s">
        <v>118</v>
      </c>
      <c r="V465">
        <v>1</v>
      </c>
      <c r="X465">
        <v>1</v>
      </c>
      <c r="Z465">
        <v>1</v>
      </c>
      <c r="BR465">
        <f t="shared" si="126"/>
        <v>3</v>
      </c>
      <c r="BS465" t="str">
        <f t="shared" si="127"/>
        <v>Sin préstamo</v>
      </c>
      <c r="BT465" t="s">
        <v>104</v>
      </c>
      <c r="BU465" t="s">
        <v>122</v>
      </c>
      <c r="BV465" t="s">
        <v>123</v>
      </c>
      <c r="BW465" s="8" t="s">
        <v>101</v>
      </c>
      <c r="BX465" s="9" t="str">
        <f t="shared" ca="1" si="128"/>
        <v/>
      </c>
      <c r="BY465" s="10" t="str">
        <f t="shared" ca="1" si="129"/>
        <v/>
      </c>
      <c r="BZ465" s="7">
        <f t="shared" ca="1" si="130"/>
        <v>1499690</v>
      </c>
      <c r="CA465" s="7"/>
      <c r="CB465" s="7">
        <f t="shared" ca="1" si="131"/>
        <v>1499690</v>
      </c>
      <c r="CC465" s="7"/>
      <c r="CD465" s="7"/>
      <c r="CE465" s="7" t="str">
        <f t="shared" ca="1" si="132"/>
        <v/>
      </c>
      <c r="CF465" s="7" t="str">
        <f t="shared" ca="1" si="133"/>
        <v/>
      </c>
      <c r="CG465" s="11" t="str">
        <f t="shared" ca="1" si="134"/>
        <v/>
      </c>
      <c r="CH465" s="7" t="str">
        <f t="shared" ca="1" si="135"/>
        <v/>
      </c>
      <c r="CI465" s="7" t="s">
        <v>102</v>
      </c>
    </row>
    <row r="466" spans="1:87" x14ac:dyDescent="0.75">
      <c r="A466" s="1">
        <v>11573</v>
      </c>
      <c r="B466" s="1" t="s">
        <v>99</v>
      </c>
      <c r="C466" s="13">
        <v>0.3</v>
      </c>
      <c r="D466" s="1" t="s">
        <v>100</v>
      </c>
      <c r="E466" s="1" t="s">
        <v>100</v>
      </c>
      <c r="F466" s="13">
        <v>0.15</v>
      </c>
      <c r="G466" s="13" t="str">
        <f t="shared" si="120"/>
        <v>No</v>
      </c>
      <c r="H466" s="1" t="s">
        <v>102</v>
      </c>
      <c r="I466" s="2" t="s">
        <v>117</v>
      </c>
      <c r="J466" s="3">
        <v>44562</v>
      </c>
      <c r="K466" s="1">
        <f t="shared" ca="1" si="121"/>
        <v>4</v>
      </c>
      <c r="L466" s="1" t="str">
        <f t="shared" ca="1" si="122"/>
        <v>3-5 años</v>
      </c>
      <c r="M466" s="3">
        <v>44562</v>
      </c>
      <c r="N466" s="1">
        <f t="shared" ca="1" si="136"/>
        <v>4</v>
      </c>
      <c r="O466" s="1" t="str">
        <f t="shared" ca="1" si="123"/>
        <v>3-5 años</v>
      </c>
      <c r="P466" s="3">
        <v>25569</v>
      </c>
      <c r="Q466" s="1">
        <f t="shared" ca="1" si="124"/>
        <v>56</v>
      </c>
      <c r="R466" s="1" t="str">
        <f t="shared" ca="1" si="125"/>
        <v>55-64</v>
      </c>
      <c r="S466" s="1" t="s">
        <v>133</v>
      </c>
      <c r="T466" s="1"/>
      <c r="U466" s="1">
        <v>1</v>
      </c>
      <c r="V466" s="1">
        <v>1</v>
      </c>
      <c r="W466" s="1">
        <v>1</v>
      </c>
      <c r="X466" s="1">
        <v>1</v>
      </c>
      <c r="Y466" s="1"/>
      <c r="Z466" s="1"/>
      <c r="AA466" s="1"/>
      <c r="AB466" s="1"/>
      <c r="AC466" s="1"/>
      <c r="AD466" s="1"/>
      <c r="AE466" s="1"/>
      <c r="AF466" s="1"/>
      <c r="AG466" s="1"/>
      <c r="AH466" s="1"/>
      <c r="AI466" s="1"/>
      <c r="AJ466" s="1"/>
      <c r="AK466" s="1"/>
      <c r="AL466" s="1"/>
      <c r="AM466" s="1"/>
      <c r="AN466" s="1"/>
      <c r="AO466" s="1"/>
      <c r="AP466" s="1"/>
      <c r="AQ466" s="1"/>
      <c r="AR466" s="1"/>
      <c r="AS466" s="1"/>
      <c r="AT466" s="1"/>
      <c r="AU466" s="1"/>
      <c r="AV466" s="1"/>
      <c r="AW466" s="1"/>
      <c r="AX466" s="1"/>
      <c r="AY466" s="1"/>
      <c r="AZ466" s="1"/>
      <c r="BA466" s="1"/>
      <c r="BB466" s="1"/>
      <c r="BC466" s="1"/>
      <c r="BD466" s="1"/>
      <c r="BE466" s="1"/>
      <c r="BF466" s="1"/>
      <c r="BG466" s="1"/>
      <c r="BH466" s="1"/>
      <c r="BI466" s="1"/>
      <c r="BJ466" s="1"/>
      <c r="BK466" s="1"/>
      <c r="BL466" s="1"/>
      <c r="BM466" s="1"/>
      <c r="BN466" s="1"/>
      <c r="BO466" s="1"/>
      <c r="BP466" s="1"/>
      <c r="BQ466" s="1"/>
      <c r="BR466" s="1">
        <f t="shared" si="126"/>
        <v>4</v>
      </c>
      <c r="BS466" s="1" t="str">
        <f t="shared" si="127"/>
        <v>Sin préstamo</v>
      </c>
      <c r="BT466" s="1" t="s">
        <v>104</v>
      </c>
      <c r="BU466" s="1" t="s">
        <v>122</v>
      </c>
      <c r="BV466" s="1" t="s">
        <v>123</v>
      </c>
      <c r="BW466" s="3" t="s">
        <v>101</v>
      </c>
      <c r="BX466" s="4" t="str">
        <f t="shared" ca="1" si="128"/>
        <v/>
      </c>
      <c r="BY466" s="5" t="str">
        <f t="shared" ca="1" si="129"/>
        <v/>
      </c>
      <c r="BZ466" s="2">
        <f t="shared" ca="1" si="130"/>
        <v>710545</v>
      </c>
      <c r="CA466" s="2"/>
      <c r="CB466" s="2">
        <f t="shared" ca="1" si="131"/>
        <v>710545</v>
      </c>
      <c r="CC466" s="2"/>
      <c r="CD466" s="2"/>
      <c r="CE466" s="2" t="str">
        <f t="shared" ca="1" si="132"/>
        <v/>
      </c>
      <c r="CF466" s="2" t="str">
        <f t="shared" ca="1" si="133"/>
        <v/>
      </c>
      <c r="CG466" s="6" t="str">
        <f t="shared" ca="1" si="134"/>
        <v/>
      </c>
      <c r="CH466" s="2" t="str">
        <f t="shared" ca="1" si="135"/>
        <v/>
      </c>
      <c r="CI466" s="2" t="s">
        <v>102</v>
      </c>
    </row>
    <row r="467" spans="1:87" x14ac:dyDescent="0.75">
      <c r="A467">
        <v>11574</v>
      </c>
      <c r="B467" t="s">
        <v>120</v>
      </c>
      <c r="C467" s="12">
        <v>0.4</v>
      </c>
      <c r="D467" t="s">
        <v>101</v>
      </c>
      <c r="E467" t="s">
        <v>100</v>
      </c>
      <c r="F467" s="12">
        <v>0.3</v>
      </c>
      <c r="G467" s="12" t="str">
        <f t="shared" si="120"/>
        <v>No</v>
      </c>
      <c r="H467" t="s">
        <v>102</v>
      </c>
      <c r="I467" s="7" t="s">
        <v>117</v>
      </c>
      <c r="J467" s="8">
        <v>44377</v>
      </c>
      <c r="K467">
        <f t="shared" ca="1" si="121"/>
        <v>5</v>
      </c>
      <c r="L467" t="str">
        <f t="shared" ca="1" si="122"/>
        <v>5-10 años</v>
      </c>
      <c r="M467" s="8">
        <v>44377</v>
      </c>
      <c r="N467">
        <f t="shared" ca="1" si="136"/>
        <v>5</v>
      </c>
      <c r="O467" t="str">
        <f t="shared" ca="1" si="123"/>
        <v>5-10 años</v>
      </c>
      <c r="P467" s="8">
        <v>23743</v>
      </c>
      <c r="Q467">
        <f t="shared" ca="1" si="124"/>
        <v>61</v>
      </c>
      <c r="R467" t="str">
        <f t="shared" ca="1" si="125"/>
        <v>55-64</v>
      </c>
      <c r="S467" t="s">
        <v>126</v>
      </c>
      <c r="V467">
        <v>1</v>
      </c>
      <c r="X467">
        <v>1</v>
      </c>
      <c r="Z467">
        <v>1</v>
      </c>
      <c r="BR467">
        <f t="shared" si="126"/>
        <v>3</v>
      </c>
      <c r="BS467" t="str">
        <f t="shared" si="127"/>
        <v>Sin préstamo</v>
      </c>
      <c r="BT467" t="s">
        <v>104</v>
      </c>
      <c r="BU467" t="s">
        <v>122</v>
      </c>
      <c r="BV467" t="s">
        <v>123</v>
      </c>
      <c r="BW467" s="8" t="s">
        <v>101</v>
      </c>
      <c r="BX467" s="9" t="str">
        <f t="shared" ca="1" si="128"/>
        <v/>
      </c>
      <c r="BY467" s="10" t="str">
        <f t="shared" ca="1" si="129"/>
        <v/>
      </c>
      <c r="BZ467" s="7">
        <f t="shared" ca="1" si="130"/>
        <v>1021732</v>
      </c>
      <c r="CA467" s="7"/>
      <c r="CB467" s="7">
        <f t="shared" ca="1" si="131"/>
        <v>1021732</v>
      </c>
      <c r="CC467" s="7"/>
      <c r="CD467" s="7"/>
      <c r="CE467" s="7" t="str">
        <f t="shared" ca="1" si="132"/>
        <v/>
      </c>
      <c r="CF467" s="7" t="str">
        <f t="shared" ca="1" si="133"/>
        <v/>
      </c>
      <c r="CG467" s="11" t="str">
        <f t="shared" ca="1" si="134"/>
        <v/>
      </c>
      <c r="CH467" s="7" t="str">
        <f t="shared" ca="1" si="135"/>
        <v/>
      </c>
      <c r="CI467" s="7" t="s">
        <v>102</v>
      </c>
    </row>
    <row r="468" spans="1:87" x14ac:dyDescent="0.75">
      <c r="A468" s="1">
        <v>11575</v>
      </c>
      <c r="B468" s="1" t="s">
        <v>136</v>
      </c>
      <c r="C468" s="13">
        <v>0.5</v>
      </c>
      <c r="D468" s="1" t="s">
        <v>100</v>
      </c>
      <c r="E468" s="1" t="s">
        <v>101</v>
      </c>
      <c r="F468" s="13"/>
      <c r="G468" s="13" t="str">
        <f t="shared" si="120"/>
        <v>Si</v>
      </c>
      <c r="H468" s="1" t="s">
        <v>102</v>
      </c>
      <c r="I468" s="2" t="s">
        <v>102</v>
      </c>
      <c r="J468" s="3">
        <v>44197</v>
      </c>
      <c r="K468" s="1">
        <f t="shared" ca="1" si="121"/>
        <v>5</v>
      </c>
      <c r="L468" s="1" t="str">
        <f t="shared" ca="1" si="122"/>
        <v>5-10 años</v>
      </c>
      <c r="M468" s="3">
        <v>44197</v>
      </c>
      <c r="N468" s="1">
        <f t="shared" ca="1" si="136"/>
        <v>5</v>
      </c>
      <c r="O468" s="1" t="str">
        <f t="shared" ca="1" si="123"/>
        <v>5-10 años</v>
      </c>
      <c r="P468" s="3">
        <v>36526</v>
      </c>
      <c r="Q468" s="1">
        <f t="shared" ca="1" si="124"/>
        <v>26</v>
      </c>
      <c r="R468" s="1" t="str">
        <f t="shared" ca="1" si="125"/>
        <v>25-34</v>
      </c>
      <c r="S468" s="1" t="s">
        <v>137</v>
      </c>
      <c r="T468" s="1"/>
      <c r="U468" s="1">
        <v>1</v>
      </c>
      <c r="V468" s="1"/>
      <c r="W468" s="1">
        <v>1</v>
      </c>
      <c r="X468" s="1"/>
      <c r="Y468" s="1">
        <v>1</v>
      </c>
      <c r="Z468" s="1"/>
      <c r="AA468" s="1"/>
      <c r="AB468" s="1"/>
      <c r="AC468" s="1"/>
      <c r="AD468" s="1"/>
      <c r="AE468" s="1"/>
      <c r="AF468" s="1"/>
      <c r="AG468" s="1"/>
      <c r="AH468" s="1"/>
      <c r="AI468" s="1"/>
      <c r="AJ468" s="1"/>
      <c r="AK468" s="1"/>
      <c r="AL468" s="1"/>
      <c r="AM468" s="1"/>
      <c r="AN468" s="1"/>
      <c r="AO468" s="1"/>
      <c r="AP468" s="1"/>
      <c r="AQ468" s="1"/>
      <c r="AR468" s="1"/>
      <c r="AS468" s="1"/>
      <c r="AT468" s="1"/>
      <c r="AU468" s="1"/>
      <c r="AV468" s="1"/>
      <c r="AW468" s="1"/>
      <c r="AX468" s="1"/>
      <c r="AY468" s="1"/>
      <c r="AZ468" s="1"/>
      <c r="BA468" s="1"/>
      <c r="BB468" s="1"/>
      <c r="BC468" s="1"/>
      <c r="BD468" s="1"/>
      <c r="BE468" s="1"/>
      <c r="BF468" s="1"/>
      <c r="BG468" s="1"/>
      <c r="BH468" s="1"/>
      <c r="BI468" s="1"/>
      <c r="BJ468" s="1"/>
      <c r="BK468" s="1"/>
      <c r="BL468" s="1"/>
      <c r="BM468" s="1"/>
      <c r="BN468" s="1"/>
      <c r="BO468" s="1"/>
      <c r="BP468" s="1"/>
      <c r="BQ468" s="1"/>
      <c r="BR468" s="1">
        <f t="shared" si="126"/>
        <v>3</v>
      </c>
      <c r="BS468" s="1" t="str">
        <f t="shared" si="127"/>
        <v>Sin préstamo</v>
      </c>
      <c r="BT468" s="1" t="s">
        <v>104</v>
      </c>
      <c r="BU468" s="1" t="s">
        <v>122</v>
      </c>
      <c r="BV468" s="1" t="s">
        <v>123</v>
      </c>
      <c r="BW468" s="3" t="s">
        <v>101</v>
      </c>
      <c r="BX468" s="4" t="str">
        <f t="shared" ca="1" si="128"/>
        <v/>
      </c>
      <c r="BY468" s="5" t="str">
        <f t="shared" ca="1" si="129"/>
        <v/>
      </c>
      <c r="BZ468" s="2">
        <f t="shared" ca="1" si="130"/>
        <v>70367</v>
      </c>
      <c r="CA468" s="2"/>
      <c r="CB468" s="2">
        <f t="shared" ca="1" si="131"/>
        <v>70367</v>
      </c>
      <c r="CC468" s="2"/>
      <c r="CD468" s="2"/>
      <c r="CE468" s="2" t="str">
        <f t="shared" ca="1" si="132"/>
        <v/>
      </c>
      <c r="CF468" s="2" t="str">
        <f t="shared" ca="1" si="133"/>
        <v/>
      </c>
      <c r="CG468" s="6" t="str">
        <f t="shared" ca="1" si="134"/>
        <v/>
      </c>
      <c r="CH468" s="2" t="str">
        <f t="shared" ca="1" si="135"/>
        <v/>
      </c>
      <c r="CI468" s="2" t="s">
        <v>102</v>
      </c>
    </row>
    <row r="469" spans="1:87" x14ac:dyDescent="0.75">
      <c r="A469">
        <v>11576</v>
      </c>
      <c r="B469" t="s">
        <v>99</v>
      </c>
      <c r="C469" s="12">
        <v>0.6</v>
      </c>
      <c r="D469" t="s">
        <v>101</v>
      </c>
      <c r="E469" t="s">
        <v>101</v>
      </c>
      <c r="G469" s="12" t="str">
        <f t="shared" si="120"/>
        <v>Si</v>
      </c>
      <c r="H469" t="s">
        <v>102</v>
      </c>
      <c r="I469" s="7" t="s">
        <v>102</v>
      </c>
      <c r="J469" s="8">
        <v>44012</v>
      </c>
      <c r="K469">
        <f t="shared" ca="1" si="121"/>
        <v>6</v>
      </c>
      <c r="L469" t="str">
        <f t="shared" ca="1" si="122"/>
        <v>5-10 años</v>
      </c>
      <c r="M469" s="8">
        <v>44012</v>
      </c>
      <c r="N469">
        <f t="shared" ca="1" si="136"/>
        <v>6</v>
      </c>
      <c r="O469" t="str">
        <f t="shared" ca="1" si="123"/>
        <v>5-10 años</v>
      </c>
      <c r="P469" s="8">
        <v>34700</v>
      </c>
      <c r="Q469">
        <f t="shared" ca="1" si="124"/>
        <v>31</v>
      </c>
      <c r="R469" t="str">
        <f t="shared" ca="1" si="125"/>
        <v>25-34</v>
      </c>
      <c r="S469" t="s">
        <v>126</v>
      </c>
      <c r="V469">
        <v>1</v>
      </c>
      <c r="X469">
        <v>1</v>
      </c>
      <c r="Z469">
        <v>1</v>
      </c>
      <c r="BR469">
        <f t="shared" si="126"/>
        <v>3</v>
      </c>
      <c r="BS469" t="str">
        <f t="shared" si="127"/>
        <v>Sin préstamo</v>
      </c>
      <c r="BT469" t="s">
        <v>104</v>
      </c>
      <c r="BU469" t="s">
        <v>105</v>
      </c>
      <c r="BV469" t="s">
        <v>106</v>
      </c>
      <c r="BW469" s="8" t="s">
        <v>101</v>
      </c>
      <c r="BX469" s="9" t="str">
        <f t="shared" ca="1" si="128"/>
        <v/>
      </c>
      <c r="BY469" s="10" t="str">
        <f t="shared" ca="1" si="129"/>
        <v/>
      </c>
      <c r="BZ469" s="7">
        <f t="shared" ca="1" si="130"/>
        <v>410181</v>
      </c>
      <c r="CA469" s="7"/>
      <c r="CB469" s="7">
        <f t="shared" ca="1" si="131"/>
        <v>410181</v>
      </c>
      <c r="CC469" s="7"/>
      <c r="CD469" s="7"/>
      <c r="CE469" s="7" t="str">
        <f t="shared" ca="1" si="132"/>
        <v/>
      </c>
      <c r="CF469" s="7" t="str">
        <f t="shared" ca="1" si="133"/>
        <v/>
      </c>
      <c r="CG469" s="11" t="str">
        <f t="shared" ca="1" si="134"/>
        <v/>
      </c>
      <c r="CH469" s="7" t="str">
        <f t="shared" ca="1" si="135"/>
        <v/>
      </c>
      <c r="CI469" s="7" t="s">
        <v>102</v>
      </c>
    </row>
    <row r="470" spans="1:87" x14ac:dyDescent="0.75">
      <c r="A470" s="1">
        <v>11577</v>
      </c>
      <c r="B470" s="1" t="s">
        <v>142</v>
      </c>
      <c r="C470" s="13">
        <v>0.7</v>
      </c>
      <c r="D470" s="1" t="s">
        <v>100</v>
      </c>
      <c r="E470" s="1" t="s">
        <v>100</v>
      </c>
      <c r="F470" s="13">
        <v>0.4</v>
      </c>
      <c r="G470" s="13" t="str">
        <f t="shared" si="120"/>
        <v>Si</v>
      </c>
      <c r="H470" s="1" t="s">
        <v>107</v>
      </c>
      <c r="I470" s="2" t="s">
        <v>124</v>
      </c>
      <c r="J470" s="3">
        <v>43831</v>
      </c>
      <c r="K470" s="1">
        <f t="shared" ca="1" si="121"/>
        <v>6</v>
      </c>
      <c r="L470" s="1" t="str">
        <f t="shared" ca="1" si="122"/>
        <v>5-10 años</v>
      </c>
      <c r="M470" s="3">
        <v>43831</v>
      </c>
      <c r="N470" s="1">
        <f t="shared" ca="1" si="136"/>
        <v>6</v>
      </c>
      <c r="O470" s="1" t="str">
        <f t="shared" ca="1" si="123"/>
        <v>5-10 años</v>
      </c>
      <c r="P470" s="3">
        <v>32874</v>
      </c>
      <c r="Q470" s="1">
        <f t="shared" ca="1" si="124"/>
        <v>36</v>
      </c>
      <c r="R470" s="1" t="str">
        <f t="shared" ca="1" si="125"/>
        <v>35-44</v>
      </c>
      <c r="S470" s="1" t="s">
        <v>103</v>
      </c>
      <c r="T470" s="1">
        <v>1</v>
      </c>
      <c r="U470" s="1">
        <v>1</v>
      </c>
      <c r="V470" s="1">
        <v>1</v>
      </c>
      <c r="W470" s="1">
        <v>1</v>
      </c>
      <c r="X470" s="1">
        <v>1</v>
      </c>
      <c r="Y470" s="1">
        <v>1</v>
      </c>
      <c r="Z470" s="1">
        <v>1</v>
      </c>
      <c r="AA470" s="1"/>
      <c r="AB470" s="1"/>
      <c r="AC470" s="1"/>
      <c r="AD470" s="1"/>
      <c r="AE470" s="1"/>
      <c r="AF470" s="1"/>
      <c r="AG470" s="1"/>
      <c r="AH470" s="1"/>
      <c r="AI470" s="1"/>
      <c r="AJ470" s="1"/>
      <c r="AK470" s="1"/>
      <c r="AL470" s="1"/>
      <c r="AM470" s="1"/>
      <c r="AN470" s="1"/>
      <c r="AO470" s="1"/>
      <c r="AP470" s="1"/>
      <c r="AQ470" s="1"/>
      <c r="AR470" s="1"/>
      <c r="AS470" s="1"/>
      <c r="AT470" s="1"/>
      <c r="AU470" s="1"/>
      <c r="AV470" s="1"/>
      <c r="AW470" s="1"/>
      <c r="AX470" s="1"/>
      <c r="AY470" s="1"/>
      <c r="AZ470" s="1"/>
      <c r="BA470" s="1"/>
      <c r="BB470" s="1"/>
      <c r="BC470" s="1"/>
      <c r="BD470" s="1"/>
      <c r="BE470" s="1"/>
      <c r="BF470" s="1"/>
      <c r="BG470" s="1"/>
      <c r="BH470" s="1"/>
      <c r="BI470" s="1"/>
      <c r="BJ470" s="1"/>
      <c r="BK470" s="1"/>
      <c r="BL470" s="1"/>
      <c r="BM470" s="1"/>
      <c r="BN470" s="1"/>
      <c r="BO470" s="1"/>
      <c r="BP470" s="1"/>
      <c r="BQ470" s="1"/>
      <c r="BR470" s="1">
        <f t="shared" si="126"/>
        <v>7</v>
      </c>
      <c r="BS470" s="1" t="str">
        <f t="shared" si="127"/>
        <v>Préstamo</v>
      </c>
      <c r="BT470" s="1" t="s">
        <v>104</v>
      </c>
      <c r="BU470" s="1" t="s">
        <v>109</v>
      </c>
      <c r="BV470" s="1" t="s">
        <v>106</v>
      </c>
      <c r="BW470" s="3" t="s">
        <v>101</v>
      </c>
      <c r="BX470" s="4">
        <f t="shared" ca="1" si="128"/>
        <v>3013453</v>
      </c>
      <c r="BY470" s="5" t="str">
        <f t="shared" ca="1" si="129"/>
        <v>750k-5 mil</v>
      </c>
      <c r="BZ470" s="2">
        <f t="shared" ca="1" si="130"/>
        <v>961363</v>
      </c>
      <c r="CA470" s="2"/>
      <c r="CB470" s="2">
        <f t="shared" ca="1" si="131"/>
        <v>961363</v>
      </c>
      <c r="CC470" s="2" t="s">
        <v>119</v>
      </c>
      <c r="CD470" s="2" t="s">
        <v>125</v>
      </c>
      <c r="CE470" s="2">
        <f t="shared" ca="1" si="132"/>
        <v>6</v>
      </c>
      <c r="CF470" s="2">
        <f t="shared" ca="1" si="133"/>
        <v>502242.16666666669</v>
      </c>
      <c r="CG470" s="6">
        <f t="shared" ca="1" si="134"/>
        <v>3.1345631150772393</v>
      </c>
      <c r="CH470" s="2" t="str">
        <f t="shared" ca="1" si="135"/>
        <v>1-5x</v>
      </c>
      <c r="CI470" s="2" t="s">
        <v>112</v>
      </c>
    </row>
    <row r="471" spans="1:87" x14ac:dyDescent="0.75">
      <c r="A471">
        <v>11578</v>
      </c>
      <c r="B471" t="s">
        <v>99</v>
      </c>
      <c r="C471" s="12">
        <v>0.8</v>
      </c>
      <c r="D471" t="s">
        <v>101</v>
      </c>
      <c r="E471" t="s">
        <v>100</v>
      </c>
      <c r="F471" s="12">
        <v>0.75</v>
      </c>
      <c r="G471" s="12" t="str">
        <f t="shared" si="120"/>
        <v>Si</v>
      </c>
      <c r="H471" t="s">
        <v>102</v>
      </c>
      <c r="I471" s="7" t="s">
        <v>102</v>
      </c>
      <c r="J471" s="8">
        <v>43646</v>
      </c>
      <c r="K471">
        <f t="shared" ca="1" si="121"/>
        <v>7</v>
      </c>
      <c r="L471" t="str">
        <f t="shared" ca="1" si="122"/>
        <v>5-10 años</v>
      </c>
      <c r="M471" s="8">
        <v>43646</v>
      </c>
      <c r="N471">
        <f t="shared" ca="1" si="136"/>
        <v>7</v>
      </c>
      <c r="O471" t="str">
        <f t="shared" ca="1" si="123"/>
        <v>5-10 años</v>
      </c>
      <c r="P471" s="8">
        <v>31048</v>
      </c>
      <c r="Q471">
        <f t="shared" ca="1" si="124"/>
        <v>41</v>
      </c>
      <c r="R471" t="str">
        <f t="shared" ca="1" si="125"/>
        <v>35-44</v>
      </c>
      <c r="S471" t="s">
        <v>103</v>
      </c>
      <c r="V471">
        <v>1</v>
      </c>
      <c r="X471">
        <v>1</v>
      </c>
      <c r="Z471">
        <v>1</v>
      </c>
      <c r="BR471">
        <f t="shared" si="126"/>
        <v>3</v>
      </c>
      <c r="BS471" t="str">
        <f t="shared" si="127"/>
        <v>Sin préstamo</v>
      </c>
      <c r="BT471" t="s">
        <v>104</v>
      </c>
      <c r="BU471" t="s">
        <v>109</v>
      </c>
      <c r="BV471" t="s">
        <v>106</v>
      </c>
      <c r="BW471" s="8" t="s">
        <v>101</v>
      </c>
      <c r="BX471" s="9" t="str">
        <f t="shared" ca="1" si="128"/>
        <v/>
      </c>
      <c r="BY471" s="10" t="str">
        <f t="shared" ca="1" si="129"/>
        <v/>
      </c>
      <c r="BZ471" s="7">
        <f t="shared" ca="1" si="130"/>
        <v>1523538</v>
      </c>
      <c r="CA471" s="7"/>
      <c r="CB471" s="7">
        <f t="shared" ca="1" si="131"/>
        <v>1523538</v>
      </c>
      <c r="CC471" s="7"/>
      <c r="CD471" s="7"/>
      <c r="CE471" s="7" t="str">
        <f t="shared" ca="1" si="132"/>
        <v/>
      </c>
      <c r="CF471" s="7" t="str">
        <f t="shared" ca="1" si="133"/>
        <v/>
      </c>
      <c r="CG471" s="11" t="str">
        <f t="shared" ca="1" si="134"/>
        <v/>
      </c>
      <c r="CH471" s="7" t="str">
        <f t="shared" ca="1" si="135"/>
        <v/>
      </c>
      <c r="CI471" s="7" t="s">
        <v>102</v>
      </c>
    </row>
    <row r="472" spans="1:87" x14ac:dyDescent="0.75">
      <c r="A472" s="1">
        <v>11579</v>
      </c>
      <c r="B472" s="1" t="s">
        <v>99</v>
      </c>
      <c r="C472" s="13">
        <v>0.75</v>
      </c>
      <c r="D472" s="1" t="s">
        <v>100</v>
      </c>
      <c r="E472" s="1" t="s">
        <v>101</v>
      </c>
      <c r="F472" s="13"/>
      <c r="G472" s="13" t="str">
        <f t="shared" si="120"/>
        <v>Si</v>
      </c>
      <c r="H472" s="1" t="s">
        <v>116</v>
      </c>
      <c r="I472" s="2" t="s">
        <v>117</v>
      </c>
      <c r="J472" s="3">
        <v>43466</v>
      </c>
      <c r="K472" s="1">
        <f t="shared" ca="1" si="121"/>
        <v>7</v>
      </c>
      <c r="L472" s="1" t="str">
        <f t="shared" ca="1" si="122"/>
        <v>5-10 años</v>
      </c>
      <c r="M472" s="3">
        <v>43466</v>
      </c>
      <c r="N472" s="1">
        <f t="shared" ca="1" si="136"/>
        <v>7</v>
      </c>
      <c r="O472" s="1" t="str">
        <f t="shared" ca="1" si="123"/>
        <v>5-10 años</v>
      </c>
      <c r="P472" s="3">
        <v>29221</v>
      </c>
      <c r="Q472" s="1">
        <f t="shared" ca="1" si="124"/>
        <v>46</v>
      </c>
      <c r="R472" s="1" t="str">
        <f t="shared" ca="1" si="125"/>
        <v>45-54</v>
      </c>
      <c r="S472" s="1" t="s">
        <v>126</v>
      </c>
      <c r="T472" s="1">
        <v>1</v>
      </c>
      <c r="U472" s="1">
        <v>1</v>
      </c>
      <c r="V472" s="1">
        <v>1</v>
      </c>
      <c r="W472" s="1">
        <v>1</v>
      </c>
      <c r="X472" s="1">
        <v>1</v>
      </c>
      <c r="Y472" s="1"/>
      <c r="Z472" s="1"/>
      <c r="AA472" s="1"/>
      <c r="AB472" s="1"/>
      <c r="AC472" s="1"/>
      <c r="AD472" s="1"/>
      <c r="AE472" s="1"/>
      <c r="AF472" s="1"/>
      <c r="AG472" s="1"/>
      <c r="AH472" s="1"/>
      <c r="AI472" s="1"/>
      <c r="AJ472" s="1"/>
      <c r="AK472" s="1"/>
      <c r="AL472" s="1"/>
      <c r="AM472" s="1"/>
      <c r="AN472" s="1"/>
      <c r="AO472" s="1"/>
      <c r="AP472" s="1"/>
      <c r="AQ472" s="1"/>
      <c r="AR472" s="1"/>
      <c r="AS472" s="1"/>
      <c r="AT472" s="1"/>
      <c r="AU472" s="1"/>
      <c r="AV472" s="1"/>
      <c r="AW472" s="1"/>
      <c r="AX472" s="1"/>
      <c r="AY472" s="1"/>
      <c r="AZ472" s="1"/>
      <c r="BA472" s="1"/>
      <c r="BB472" s="1"/>
      <c r="BC472" s="1"/>
      <c r="BD472" s="1"/>
      <c r="BE472" s="1"/>
      <c r="BF472" s="1"/>
      <c r="BG472" s="1"/>
      <c r="BH472" s="1"/>
      <c r="BI472" s="1"/>
      <c r="BJ472" s="1"/>
      <c r="BK472" s="1"/>
      <c r="BL472" s="1"/>
      <c r="BM472" s="1"/>
      <c r="BN472" s="1"/>
      <c r="BO472" s="1"/>
      <c r="BP472" s="1"/>
      <c r="BQ472" s="1"/>
      <c r="BR472" s="1">
        <f t="shared" si="126"/>
        <v>5</v>
      </c>
      <c r="BS472" s="1" t="str">
        <f t="shared" si="127"/>
        <v>Préstamo</v>
      </c>
      <c r="BT472" s="1" t="s">
        <v>104</v>
      </c>
      <c r="BU472" s="1" t="s">
        <v>122</v>
      </c>
      <c r="BV472" s="1" t="s">
        <v>123</v>
      </c>
      <c r="BW472" s="3" t="s">
        <v>101</v>
      </c>
      <c r="BX472" s="4">
        <f t="shared" ca="1" si="128"/>
        <v>1240933</v>
      </c>
      <c r="BY472" s="5" t="str">
        <f t="shared" ca="1" si="129"/>
        <v>750k-5 mil</v>
      </c>
      <c r="BZ472" s="2">
        <f t="shared" ca="1" si="130"/>
        <v>850586</v>
      </c>
      <c r="CA472" s="2"/>
      <c r="CB472" s="2">
        <f t="shared" ca="1" si="131"/>
        <v>850586</v>
      </c>
      <c r="CC472" s="2" t="s">
        <v>110</v>
      </c>
      <c r="CD472" s="2" t="s">
        <v>125</v>
      </c>
      <c r="CE472" s="2">
        <f t="shared" ca="1" si="132"/>
        <v>6</v>
      </c>
      <c r="CF472" s="2">
        <f t="shared" ca="1" si="133"/>
        <v>206822.16666666666</v>
      </c>
      <c r="CG472" s="6">
        <f t="shared" ca="1" si="134"/>
        <v>1.4589153830418089</v>
      </c>
      <c r="CH472" s="2" t="str">
        <f t="shared" ca="1" si="135"/>
        <v>1-5x</v>
      </c>
      <c r="CI472" s="2" t="s">
        <v>112</v>
      </c>
    </row>
    <row r="473" spans="1:87" x14ac:dyDescent="0.75">
      <c r="A473">
        <v>11580</v>
      </c>
      <c r="B473" t="s">
        <v>120</v>
      </c>
      <c r="C473" s="12">
        <v>1</v>
      </c>
      <c r="D473" t="s">
        <v>101</v>
      </c>
      <c r="E473" t="s">
        <v>101</v>
      </c>
      <c r="G473" s="12" t="str">
        <f t="shared" si="120"/>
        <v>Si</v>
      </c>
      <c r="H473" t="s">
        <v>102</v>
      </c>
      <c r="I473" s="7" t="s">
        <v>102</v>
      </c>
      <c r="J473" s="8">
        <v>43281</v>
      </c>
      <c r="K473">
        <f t="shared" ca="1" si="121"/>
        <v>8</v>
      </c>
      <c r="L473" t="str">
        <f t="shared" ca="1" si="122"/>
        <v>5-10 años</v>
      </c>
      <c r="M473" s="8">
        <v>43281</v>
      </c>
      <c r="N473">
        <f t="shared" ca="1" si="136"/>
        <v>8</v>
      </c>
      <c r="O473" t="str">
        <f t="shared" ca="1" si="123"/>
        <v>5-10 años</v>
      </c>
      <c r="P473" s="8">
        <v>27395</v>
      </c>
      <c r="Q473">
        <f t="shared" ca="1" si="124"/>
        <v>51</v>
      </c>
      <c r="R473" t="str">
        <f t="shared" ca="1" si="125"/>
        <v>45-54</v>
      </c>
      <c r="S473" t="s">
        <v>126</v>
      </c>
      <c r="V473">
        <v>1</v>
      </c>
      <c r="X473">
        <v>1</v>
      </c>
      <c r="Z473">
        <v>1</v>
      </c>
      <c r="BR473">
        <f t="shared" si="126"/>
        <v>3</v>
      </c>
      <c r="BS473" t="str">
        <f t="shared" si="127"/>
        <v>Sin préstamo</v>
      </c>
      <c r="BT473" t="s">
        <v>104</v>
      </c>
      <c r="BU473" t="s">
        <v>109</v>
      </c>
      <c r="BV473" t="s">
        <v>106</v>
      </c>
      <c r="BW473" s="8" t="s">
        <v>101</v>
      </c>
      <c r="BX473" s="9" t="str">
        <f t="shared" ca="1" si="128"/>
        <v/>
      </c>
      <c r="BY473" s="10" t="str">
        <f t="shared" ca="1" si="129"/>
        <v/>
      </c>
      <c r="BZ473" s="7">
        <f t="shared" ca="1" si="130"/>
        <v>1794726</v>
      </c>
      <c r="CA473" s="7"/>
      <c r="CB473" s="7">
        <f t="shared" ca="1" si="131"/>
        <v>1794726</v>
      </c>
      <c r="CC473" s="7"/>
      <c r="CD473" s="7"/>
      <c r="CE473" s="7" t="str">
        <f t="shared" ca="1" si="132"/>
        <v/>
      </c>
      <c r="CF473" s="7" t="str">
        <f t="shared" ca="1" si="133"/>
        <v/>
      </c>
      <c r="CG473" s="11" t="str">
        <f t="shared" ca="1" si="134"/>
        <v/>
      </c>
      <c r="CH473" s="7" t="str">
        <f t="shared" ca="1" si="135"/>
        <v/>
      </c>
      <c r="CI473" s="7" t="s">
        <v>102</v>
      </c>
    </row>
    <row r="474" spans="1:87" x14ac:dyDescent="0.75">
      <c r="A474" s="1">
        <v>11581</v>
      </c>
      <c r="B474" s="1" t="s">
        <v>99</v>
      </c>
      <c r="C474" s="13">
        <v>0</v>
      </c>
      <c r="D474" s="1" t="s">
        <v>100</v>
      </c>
      <c r="E474" s="1" t="s">
        <v>100</v>
      </c>
      <c r="F474" s="13">
        <v>0.15</v>
      </c>
      <c r="G474" s="13" t="str">
        <f t="shared" si="120"/>
        <v>No</v>
      </c>
      <c r="H474" s="1" t="s">
        <v>102</v>
      </c>
      <c r="I474" s="2" t="s">
        <v>117</v>
      </c>
      <c r="J474" s="3">
        <v>43101</v>
      </c>
      <c r="K474" s="1">
        <f t="shared" ca="1" si="121"/>
        <v>8</v>
      </c>
      <c r="L474" s="1" t="str">
        <f t="shared" ca="1" si="122"/>
        <v>5-10 años</v>
      </c>
      <c r="M474" s="3">
        <v>43101</v>
      </c>
      <c r="N474" s="1">
        <f t="shared" ca="1" si="136"/>
        <v>8</v>
      </c>
      <c r="O474" s="1" t="str">
        <f t="shared" ca="1" si="123"/>
        <v>5-10 años</v>
      </c>
      <c r="P474" s="3">
        <v>25569</v>
      </c>
      <c r="Q474" s="1">
        <f t="shared" ca="1" si="124"/>
        <v>56</v>
      </c>
      <c r="R474" s="1" t="str">
        <f t="shared" ca="1" si="125"/>
        <v>55-64</v>
      </c>
      <c r="S474" s="1" t="s">
        <v>126</v>
      </c>
      <c r="T474" s="1">
        <v>1</v>
      </c>
      <c r="U474" s="1">
        <v>1</v>
      </c>
      <c r="V474" s="1"/>
      <c r="W474" s="1">
        <v>1</v>
      </c>
      <c r="X474" s="1"/>
      <c r="Y474" s="1">
        <v>1</v>
      </c>
      <c r="Z474" s="1"/>
      <c r="AA474" s="1"/>
      <c r="AB474" s="1"/>
      <c r="AC474" s="1"/>
      <c r="AD474" s="1"/>
      <c r="AE474" s="1"/>
      <c r="AF474" s="1"/>
      <c r="AG474" s="1"/>
      <c r="AH474" s="1"/>
      <c r="AI474" s="1"/>
      <c r="AJ474" s="1"/>
      <c r="AK474" s="1"/>
      <c r="AL474" s="1"/>
      <c r="AM474" s="1"/>
      <c r="AN474" s="1"/>
      <c r="AO474" s="1"/>
      <c r="AP474" s="1"/>
      <c r="AQ474" s="1"/>
      <c r="AR474" s="1"/>
      <c r="AS474" s="1"/>
      <c r="AT474" s="1"/>
      <c r="AU474" s="1"/>
      <c r="AV474" s="1"/>
      <c r="AW474" s="1"/>
      <c r="AX474" s="1"/>
      <c r="AY474" s="1"/>
      <c r="AZ474" s="1"/>
      <c r="BA474" s="1"/>
      <c r="BB474" s="1"/>
      <c r="BC474" s="1"/>
      <c r="BD474" s="1"/>
      <c r="BE474" s="1"/>
      <c r="BF474" s="1"/>
      <c r="BG474" s="1"/>
      <c r="BH474" s="1"/>
      <c r="BI474" s="1"/>
      <c r="BJ474" s="1"/>
      <c r="BK474" s="1"/>
      <c r="BL474" s="1"/>
      <c r="BM474" s="1"/>
      <c r="BN474" s="1"/>
      <c r="BO474" s="1"/>
      <c r="BP474" s="1"/>
      <c r="BQ474" s="1"/>
      <c r="BR474" s="1">
        <f t="shared" si="126"/>
        <v>4</v>
      </c>
      <c r="BS474" s="1" t="str">
        <f t="shared" si="127"/>
        <v>Préstamo</v>
      </c>
      <c r="BT474" s="1" t="s">
        <v>104</v>
      </c>
      <c r="BU474" s="1" t="s">
        <v>122</v>
      </c>
      <c r="BV474" s="1" t="s">
        <v>123</v>
      </c>
      <c r="BW474" s="3" t="s">
        <v>101</v>
      </c>
      <c r="BX474" s="4">
        <f t="shared" ca="1" si="128"/>
        <v>3475658</v>
      </c>
      <c r="BY474" s="5" t="str">
        <f t="shared" ca="1" si="129"/>
        <v>750k-5 mil</v>
      </c>
      <c r="BZ474" s="2">
        <f t="shared" ca="1" si="130"/>
        <v>682293</v>
      </c>
      <c r="CA474" s="2"/>
      <c r="CB474" s="2">
        <f t="shared" ca="1" si="131"/>
        <v>682293</v>
      </c>
      <c r="CC474" s="2" t="s">
        <v>119</v>
      </c>
      <c r="CD474" s="2" t="s">
        <v>125</v>
      </c>
      <c r="CE474" s="2">
        <f t="shared" ca="1" si="132"/>
        <v>10</v>
      </c>
      <c r="CF474" s="2">
        <f t="shared" ca="1" si="133"/>
        <v>347565.8</v>
      </c>
      <c r="CG474" s="6">
        <f t="shared" ca="1" si="134"/>
        <v>5.0940842130873394</v>
      </c>
      <c r="CH474" s="2" t="str">
        <f t="shared" ca="1" si="135"/>
        <v>5-10x</v>
      </c>
      <c r="CI474" s="2" t="s">
        <v>112</v>
      </c>
    </row>
    <row r="475" spans="1:87" x14ac:dyDescent="0.75">
      <c r="A475">
        <v>11582</v>
      </c>
      <c r="B475" t="s">
        <v>99</v>
      </c>
      <c r="C475" s="12">
        <v>0.4</v>
      </c>
      <c r="D475" t="s">
        <v>101</v>
      </c>
      <c r="E475" t="s">
        <v>100</v>
      </c>
      <c r="F475" s="12">
        <v>0.5</v>
      </c>
      <c r="G475" s="12" t="str">
        <f t="shared" si="120"/>
        <v>No</v>
      </c>
      <c r="H475" t="s">
        <v>102</v>
      </c>
      <c r="I475" s="7" t="s">
        <v>117</v>
      </c>
      <c r="J475" s="8">
        <v>42916</v>
      </c>
      <c r="K475">
        <f t="shared" ca="1" si="121"/>
        <v>9</v>
      </c>
      <c r="L475" t="str">
        <f t="shared" ca="1" si="122"/>
        <v>5-10 años</v>
      </c>
      <c r="M475" s="8">
        <v>42916</v>
      </c>
      <c r="N475">
        <f t="shared" ca="1" si="136"/>
        <v>9</v>
      </c>
      <c r="O475" t="str">
        <f t="shared" ca="1" si="123"/>
        <v>5-10 años</v>
      </c>
      <c r="P475" s="8">
        <v>23743</v>
      </c>
      <c r="Q475">
        <f t="shared" ca="1" si="124"/>
        <v>61</v>
      </c>
      <c r="R475" t="str">
        <f t="shared" ca="1" si="125"/>
        <v>55-64</v>
      </c>
      <c r="S475" t="s">
        <v>126</v>
      </c>
      <c r="T475">
        <v>1</v>
      </c>
      <c r="V475">
        <v>1</v>
      </c>
      <c r="X475">
        <v>1</v>
      </c>
      <c r="Z475">
        <v>1</v>
      </c>
      <c r="BR475">
        <f t="shared" si="126"/>
        <v>4</v>
      </c>
      <c r="BS475" t="str">
        <f t="shared" si="127"/>
        <v>Préstamo</v>
      </c>
      <c r="BT475" t="s">
        <v>104</v>
      </c>
      <c r="BU475" t="s">
        <v>122</v>
      </c>
      <c r="BV475" t="s">
        <v>123</v>
      </c>
      <c r="BW475" s="8" t="s">
        <v>101</v>
      </c>
      <c r="BX475" s="9">
        <f t="shared" ca="1" si="128"/>
        <v>2162401</v>
      </c>
      <c r="BY475" s="10" t="str">
        <f t="shared" ca="1" si="129"/>
        <v>750k-5 mil</v>
      </c>
      <c r="BZ475" s="7">
        <f t="shared" ca="1" si="130"/>
        <v>1228499</v>
      </c>
      <c r="CA475" s="7"/>
      <c r="CB475" s="7">
        <f t="shared" ca="1" si="131"/>
        <v>1228499</v>
      </c>
      <c r="CC475" s="7" t="s">
        <v>119</v>
      </c>
      <c r="CD475" s="7" t="s">
        <v>111</v>
      </c>
      <c r="CE475" s="7">
        <f t="shared" ca="1" si="132"/>
        <v>2</v>
      </c>
      <c r="CF475" s="7">
        <f t="shared" ca="1" si="133"/>
        <v>1081200.5</v>
      </c>
      <c r="CG475" s="11">
        <f t="shared" ca="1" si="134"/>
        <v>1.7601976069984591</v>
      </c>
      <c r="CH475" s="7" t="str">
        <f t="shared" ca="1" si="135"/>
        <v>1-5x</v>
      </c>
      <c r="CI475" s="7" t="s">
        <v>112</v>
      </c>
    </row>
    <row r="476" spans="1:87" x14ac:dyDescent="0.75">
      <c r="A476" s="1">
        <v>11583</v>
      </c>
      <c r="B476" s="1" t="s">
        <v>136</v>
      </c>
      <c r="C476" s="13">
        <v>0.15</v>
      </c>
      <c r="D476" s="1" t="s">
        <v>100</v>
      </c>
      <c r="E476" s="1" t="s">
        <v>101</v>
      </c>
      <c r="F476" s="13"/>
      <c r="G476" s="13" t="str">
        <f t="shared" si="120"/>
        <v>No</v>
      </c>
      <c r="H476" s="1" t="s">
        <v>102</v>
      </c>
      <c r="I476" s="2" t="s">
        <v>124</v>
      </c>
      <c r="J476" s="3">
        <v>42736</v>
      </c>
      <c r="K476" s="1">
        <f t="shared" ca="1" si="121"/>
        <v>9</v>
      </c>
      <c r="L476" s="1" t="str">
        <f t="shared" ca="1" si="122"/>
        <v>5-10 años</v>
      </c>
      <c r="M476" s="3">
        <v>42736</v>
      </c>
      <c r="N476" s="1">
        <f t="shared" ca="1" si="136"/>
        <v>9</v>
      </c>
      <c r="O476" s="1" t="str">
        <f t="shared" ca="1" si="123"/>
        <v>5-10 años</v>
      </c>
      <c r="P476" s="3">
        <v>36526</v>
      </c>
      <c r="Q476" s="1">
        <f t="shared" ca="1" si="124"/>
        <v>26</v>
      </c>
      <c r="R476" s="1" t="str">
        <f t="shared" ca="1" si="125"/>
        <v>25-34</v>
      </c>
      <c r="S476" s="1" t="s">
        <v>103</v>
      </c>
      <c r="T476" s="1"/>
      <c r="U476" s="1">
        <v>1</v>
      </c>
      <c r="V476" s="1">
        <v>1</v>
      </c>
      <c r="W476" s="1">
        <v>1</v>
      </c>
      <c r="X476" s="1">
        <v>1</v>
      </c>
      <c r="Y476" s="1">
        <v>1</v>
      </c>
      <c r="Z476" s="1">
        <v>1</v>
      </c>
      <c r="AA476" s="1"/>
      <c r="AB476" s="1"/>
      <c r="AC476" s="1"/>
      <c r="AD476" s="1"/>
      <c r="AE476" s="1"/>
      <c r="AF476" s="1"/>
      <c r="AG476" s="1"/>
      <c r="AH476" s="1"/>
      <c r="AI476" s="1"/>
      <c r="AJ476" s="1"/>
      <c r="AK476" s="1"/>
      <c r="AL476" s="1"/>
      <c r="AM476" s="1"/>
      <c r="AN476" s="1"/>
      <c r="AO476" s="1"/>
      <c r="AP476" s="1"/>
      <c r="AQ476" s="1"/>
      <c r="AR476" s="1"/>
      <c r="AS476" s="1"/>
      <c r="AT476" s="1"/>
      <c r="AU476" s="1"/>
      <c r="AV476" s="1"/>
      <c r="AW476" s="1"/>
      <c r="AX476" s="1"/>
      <c r="AY476" s="1"/>
      <c r="AZ476" s="1"/>
      <c r="BA476" s="1"/>
      <c r="BB476" s="1"/>
      <c r="BC476" s="1"/>
      <c r="BD476" s="1"/>
      <c r="BE476" s="1"/>
      <c r="BF476" s="1"/>
      <c r="BG476" s="1"/>
      <c r="BH476" s="1"/>
      <c r="BI476" s="1"/>
      <c r="BJ476" s="1"/>
      <c r="BK476" s="1"/>
      <c r="BL476" s="1"/>
      <c r="BM476" s="1"/>
      <c r="BN476" s="1"/>
      <c r="BO476" s="1"/>
      <c r="BP476" s="1"/>
      <c r="BQ476" s="1"/>
      <c r="BR476" s="1">
        <f t="shared" si="126"/>
        <v>6</v>
      </c>
      <c r="BS476" s="1" t="str">
        <f t="shared" si="127"/>
        <v>Sin préstamo</v>
      </c>
      <c r="BT476" s="1" t="s">
        <v>104</v>
      </c>
      <c r="BU476" s="1" t="s">
        <v>122</v>
      </c>
      <c r="BV476" s="1" t="s">
        <v>123</v>
      </c>
      <c r="BW476" s="3" t="s">
        <v>101</v>
      </c>
      <c r="BX476" s="4" t="str">
        <f t="shared" ca="1" si="128"/>
        <v/>
      </c>
      <c r="BY476" s="5" t="str">
        <f t="shared" ca="1" si="129"/>
        <v/>
      </c>
      <c r="BZ476" s="2">
        <f t="shared" ca="1" si="130"/>
        <v>1440408</v>
      </c>
      <c r="CA476" s="2"/>
      <c r="CB476" s="2">
        <f t="shared" ca="1" si="131"/>
        <v>1440408</v>
      </c>
      <c r="CC476" s="2"/>
      <c r="CD476" s="2"/>
      <c r="CE476" s="2" t="str">
        <f t="shared" ca="1" si="132"/>
        <v/>
      </c>
      <c r="CF476" s="2" t="str">
        <f t="shared" ca="1" si="133"/>
        <v/>
      </c>
      <c r="CG476" s="6" t="str">
        <f t="shared" ca="1" si="134"/>
        <v/>
      </c>
      <c r="CH476" s="2" t="str">
        <f t="shared" ca="1" si="135"/>
        <v/>
      </c>
      <c r="CI476" s="2" t="s">
        <v>102</v>
      </c>
    </row>
    <row r="477" spans="1:87" x14ac:dyDescent="0.75">
      <c r="A477">
        <v>11584</v>
      </c>
      <c r="B477" t="s">
        <v>152</v>
      </c>
      <c r="C477" s="12">
        <v>0.2</v>
      </c>
      <c r="D477" t="s">
        <v>101</v>
      </c>
      <c r="E477" t="s">
        <v>101</v>
      </c>
      <c r="G477" s="12" t="str">
        <f t="shared" si="120"/>
        <v>No</v>
      </c>
      <c r="H477" t="s">
        <v>102</v>
      </c>
      <c r="I477" s="7" t="s">
        <v>117</v>
      </c>
      <c r="J477" s="8">
        <v>42551</v>
      </c>
      <c r="K477">
        <f t="shared" ca="1" si="121"/>
        <v>10</v>
      </c>
      <c r="L477" t="str">
        <f t="shared" ca="1" si="122"/>
        <v>10-20 años</v>
      </c>
      <c r="M477" s="8">
        <v>42551</v>
      </c>
      <c r="N477">
        <f t="shared" ca="1" si="136"/>
        <v>10</v>
      </c>
      <c r="O477" t="str">
        <f t="shared" ca="1" si="123"/>
        <v>10-20 años</v>
      </c>
      <c r="P477" s="8">
        <v>34700</v>
      </c>
      <c r="Q477">
        <f t="shared" ca="1" si="124"/>
        <v>31</v>
      </c>
      <c r="R477" t="str">
        <f t="shared" ca="1" si="125"/>
        <v>25-34</v>
      </c>
      <c r="S477" t="s">
        <v>141</v>
      </c>
      <c r="V477">
        <v>1</v>
      </c>
      <c r="X477">
        <v>1</v>
      </c>
      <c r="Z477">
        <v>1</v>
      </c>
      <c r="BR477">
        <f t="shared" si="126"/>
        <v>3</v>
      </c>
      <c r="BS477" t="str">
        <f t="shared" si="127"/>
        <v>Sin préstamo</v>
      </c>
      <c r="BT477" t="s">
        <v>104</v>
      </c>
      <c r="BU477" t="s">
        <v>122</v>
      </c>
      <c r="BV477" t="s">
        <v>123</v>
      </c>
      <c r="BW477" s="8" t="s">
        <v>101</v>
      </c>
      <c r="BX477" s="9" t="str">
        <f t="shared" ca="1" si="128"/>
        <v/>
      </c>
      <c r="BY477" s="10" t="str">
        <f t="shared" ca="1" si="129"/>
        <v/>
      </c>
      <c r="BZ477" s="7">
        <f t="shared" ca="1" si="130"/>
        <v>1801948</v>
      </c>
      <c r="CA477" s="7"/>
      <c r="CB477" s="7">
        <f t="shared" ca="1" si="131"/>
        <v>1801948</v>
      </c>
      <c r="CC477" s="7"/>
      <c r="CD477" s="7"/>
      <c r="CE477" s="7" t="str">
        <f t="shared" ca="1" si="132"/>
        <v/>
      </c>
      <c r="CF477" s="7" t="str">
        <f t="shared" ca="1" si="133"/>
        <v/>
      </c>
      <c r="CG477" s="11" t="str">
        <f t="shared" ca="1" si="134"/>
        <v/>
      </c>
      <c r="CH477" s="7" t="str">
        <f t="shared" ca="1" si="135"/>
        <v/>
      </c>
      <c r="CI477" s="7" t="s">
        <v>102</v>
      </c>
    </row>
    <row r="478" spans="1:87" x14ac:dyDescent="0.75">
      <c r="A478" s="1">
        <v>11585</v>
      </c>
      <c r="B478" s="1" t="s">
        <v>120</v>
      </c>
      <c r="C478" s="13">
        <v>0.3</v>
      </c>
      <c r="D478" s="1" t="s">
        <v>100</v>
      </c>
      <c r="E478" s="1" t="s">
        <v>100</v>
      </c>
      <c r="F478" s="13">
        <v>0.15</v>
      </c>
      <c r="G478" s="13" t="str">
        <f t="shared" si="120"/>
        <v>No</v>
      </c>
      <c r="H478" s="1" t="s">
        <v>102</v>
      </c>
      <c r="I478" s="2" t="s">
        <v>117</v>
      </c>
      <c r="J478" s="3">
        <v>42370</v>
      </c>
      <c r="K478" s="1">
        <f t="shared" ca="1" si="121"/>
        <v>10</v>
      </c>
      <c r="L478" s="1" t="str">
        <f t="shared" ca="1" si="122"/>
        <v>10-20 años</v>
      </c>
      <c r="M478" s="3">
        <v>42370</v>
      </c>
      <c r="N478" s="1">
        <f t="shared" ca="1" si="136"/>
        <v>10</v>
      </c>
      <c r="O478" s="1" t="str">
        <f t="shared" ca="1" si="123"/>
        <v>10-20 años</v>
      </c>
      <c r="P478" s="3">
        <v>32874</v>
      </c>
      <c r="Q478" s="1">
        <f t="shared" ca="1" si="124"/>
        <v>36</v>
      </c>
      <c r="R478" s="1" t="str">
        <f t="shared" ca="1" si="125"/>
        <v>35-44</v>
      </c>
      <c r="S478" s="1" t="s">
        <v>118</v>
      </c>
      <c r="T478" s="1">
        <v>1</v>
      </c>
      <c r="U478" s="1">
        <v>1</v>
      </c>
      <c r="V478" s="1">
        <v>1</v>
      </c>
      <c r="W478" s="1">
        <v>1</v>
      </c>
      <c r="X478" s="1">
        <v>1</v>
      </c>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c r="BK478" s="1"/>
      <c r="BL478" s="1"/>
      <c r="BM478" s="1"/>
      <c r="BN478" s="1"/>
      <c r="BO478" s="1"/>
      <c r="BP478" s="1"/>
      <c r="BQ478" s="1"/>
      <c r="BR478" s="1">
        <f t="shared" si="126"/>
        <v>5</v>
      </c>
      <c r="BS478" s="1" t="str">
        <f t="shared" si="127"/>
        <v>Préstamo</v>
      </c>
      <c r="BT478" s="1" t="s">
        <v>104</v>
      </c>
      <c r="BU478" s="1" t="s">
        <v>122</v>
      </c>
      <c r="BV478" s="1" t="s">
        <v>123</v>
      </c>
      <c r="BW478" s="3" t="s">
        <v>101</v>
      </c>
      <c r="BX478" s="4">
        <f t="shared" ca="1" si="128"/>
        <v>1308379</v>
      </c>
      <c r="BY478" s="5" t="str">
        <f t="shared" ca="1" si="129"/>
        <v>750k-5 mil</v>
      </c>
      <c r="BZ478" s="2">
        <f t="shared" ca="1" si="130"/>
        <v>707576</v>
      </c>
      <c r="CA478" s="2"/>
      <c r="CB478" s="2">
        <f t="shared" ca="1" si="131"/>
        <v>707576</v>
      </c>
      <c r="CC478" s="2" t="s">
        <v>119</v>
      </c>
      <c r="CD478" s="2" t="s">
        <v>125</v>
      </c>
      <c r="CE478" s="2">
        <f t="shared" ca="1" si="132"/>
        <v>9</v>
      </c>
      <c r="CF478" s="2">
        <f t="shared" ca="1" si="133"/>
        <v>145375.44444444444</v>
      </c>
      <c r="CG478" s="6">
        <f t="shared" ca="1" si="134"/>
        <v>1.8491003086594231</v>
      </c>
      <c r="CH478" s="2" t="str">
        <f t="shared" ca="1" si="135"/>
        <v>1-5x</v>
      </c>
      <c r="CI478" s="2" t="s">
        <v>112</v>
      </c>
    </row>
    <row r="479" spans="1:87" x14ac:dyDescent="0.75">
      <c r="A479">
        <v>11586</v>
      </c>
      <c r="B479" t="s">
        <v>136</v>
      </c>
      <c r="C479" s="12">
        <v>0.4</v>
      </c>
      <c r="D479" t="s">
        <v>101</v>
      </c>
      <c r="E479" t="s">
        <v>100</v>
      </c>
      <c r="F479" s="12">
        <v>0.3</v>
      </c>
      <c r="G479" s="12" t="str">
        <f t="shared" si="120"/>
        <v>No</v>
      </c>
      <c r="H479" t="s">
        <v>102</v>
      </c>
      <c r="I479" s="7" t="s">
        <v>117</v>
      </c>
      <c r="J479" s="8">
        <v>42185</v>
      </c>
      <c r="K479">
        <f t="shared" ca="1" si="121"/>
        <v>11</v>
      </c>
      <c r="L479" t="str">
        <f t="shared" ca="1" si="122"/>
        <v>10-20 años</v>
      </c>
      <c r="M479" s="8">
        <v>42185</v>
      </c>
      <c r="N479">
        <f t="shared" ca="1" si="136"/>
        <v>11</v>
      </c>
      <c r="O479" t="str">
        <f t="shared" ca="1" si="123"/>
        <v>10-20 años</v>
      </c>
      <c r="P479" s="8">
        <v>31048</v>
      </c>
      <c r="Q479">
        <f t="shared" ca="1" si="124"/>
        <v>41</v>
      </c>
      <c r="R479" t="str">
        <f t="shared" ca="1" si="125"/>
        <v>35-44</v>
      </c>
      <c r="S479" t="s">
        <v>126</v>
      </c>
      <c r="V479">
        <v>1</v>
      </c>
      <c r="X479">
        <v>1</v>
      </c>
      <c r="Z479">
        <v>1</v>
      </c>
      <c r="BR479">
        <f t="shared" si="126"/>
        <v>3</v>
      </c>
      <c r="BS479" t="str">
        <f t="shared" si="127"/>
        <v>Sin préstamo</v>
      </c>
      <c r="BT479" t="s">
        <v>104</v>
      </c>
      <c r="BU479" t="s">
        <v>122</v>
      </c>
      <c r="BV479" t="s">
        <v>123</v>
      </c>
      <c r="BW479" s="8" t="s">
        <v>101</v>
      </c>
      <c r="BX479" s="9" t="str">
        <f t="shared" ca="1" si="128"/>
        <v/>
      </c>
      <c r="BY479" s="10" t="str">
        <f t="shared" ca="1" si="129"/>
        <v/>
      </c>
      <c r="BZ479" s="7">
        <f t="shared" ca="1" si="130"/>
        <v>993178</v>
      </c>
      <c r="CA479" s="7"/>
      <c r="CB479" s="7">
        <f t="shared" ca="1" si="131"/>
        <v>993178</v>
      </c>
      <c r="CC479" s="7"/>
      <c r="CD479" s="7"/>
      <c r="CE479" s="7" t="str">
        <f t="shared" ca="1" si="132"/>
        <v/>
      </c>
      <c r="CF479" s="7" t="str">
        <f t="shared" ca="1" si="133"/>
        <v/>
      </c>
      <c r="CG479" s="11" t="str">
        <f t="shared" ca="1" si="134"/>
        <v/>
      </c>
      <c r="CH479" s="7" t="str">
        <f t="shared" ca="1" si="135"/>
        <v/>
      </c>
      <c r="CI479" s="7" t="s">
        <v>102</v>
      </c>
    </row>
    <row r="480" spans="1:87" x14ac:dyDescent="0.75">
      <c r="A480" s="1">
        <v>11587</v>
      </c>
      <c r="B480" s="1" t="s">
        <v>99</v>
      </c>
      <c r="C480" s="13">
        <v>0.5</v>
      </c>
      <c r="D480" s="1" t="s">
        <v>100</v>
      </c>
      <c r="E480" s="1" t="s">
        <v>101</v>
      </c>
      <c r="F480" s="13"/>
      <c r="G480" s="13" t="str">
        <f t="shared" si="120"/>
        <v>Si</v>
      </c>
      <c r="H480" s="1" t="s">
        <v>102</v>
      </c>
      <c r="I480" s="2" t="s">
        <v>117</v>
      </c>
      <c r="J480" s="3">
        <v>42005</v>
      </c>
      <c r="K480" s="1">
        <f t="shared" ca="1" si="121"/>
        <v>11</v>
      </c>
      <c r="L480" s="1" t="str">
        <f t="shared" ca="1" si="122"/>
        <v>10-20 años</v>
      </c>
      <c r="M480" s="3">
        <v>42005</v>
      </c>
      <c r="N480" s="1">
        <f t="shared" ca="1" si="136"/>
        <v>11</v>
      </c>
      <c r="O480" s="1" t="str">
        <f t="shared" ca="1" si="123"/>
        <v>10-20 años</v>
      </c>
      <c r="P480" s="3">
        <v>29221</v>
      </c>
      <c r="Q480" s="1">
        <f t="shared" ca="1" si="124"/>
        <v>46</v>
      </c>
      <c r="R480" s="1" t="str">
        <f t="shared" ca="1" si="125"/>
        <v>45-54</v>
      </c>
      <c r="S480" s="1" t="s">
        <v>121</v>
      </c>
      <c r="T480" s="1">
        <v>1</v>
      </c>
      <c r="U480" s="1">
        <v>1</v>
      </c>
      <c r="V480" s="1"/>
      <c r="W480" s="1">
        <v>1</v>
      </c>
      <c r="X480" s="1"/>
      <c r="Y480" s="1">
        <v>1</v>
      </c>
      <c r="Z480" s="1"/>
      <c r="AA480" s="1"/>
      <c r="AB480" s="1"/>
      <c r="AC480" s="1"/>
      <c r="AD480" s="1"/>
      <c r="AE480" s="1"/>
      <c r="AF480" s="1"/>
      <c r="AG480" s="1"/>
      <c r="AH480" s="1"/>
      <c r="AI480" s="1"/>
      <c r="AJ480" s="1"/>
      <c r="AK480" s="1"/>
      <c r="AL480" s="1"/>
      <c r="AM480" s="1"/>
      <c r="AN480" s="1"/>
      <c r="AO480" s="1"/>
      <c r="AP480" s="1"/>
      <c r="AQ480" s="1"/>
      <c r="AR480" s="1"/>
      <c r="AS480" s="1"/>
      <c r="AT480" s="1"/>
      <c r="AU480" s="1"/>
      <c r="AV480" s="1"/>
      <c r="AW480" s="1"/>
      <c r="AX480" s="1"/>
      <c r="AY480" s="1"/>
      <c r="AZ480" s="1"/>
      <c r="BA480" s="1"/>
      <c r="BB480" s="1"/>
      <c r="BC480" s="1"/>
      <c r="BD480" s="1"/>
      <c r="BE480" s="1"/>
      <c r="BF480" s="1"/>
      <c r="BG480" s="1"/>
      <c r="BH480" s="1"/>
      <c r="BI480" s="1"/>
      <c r="BJ480" s="1"/>
      <c r="BK480" s="1"/>
      <c r="BL480" s="1"/>
      <c r="BM480" s="1"/>
      <c r="BN480" s="1"/>
      <c r="BO480" s="1"/>
      <c r="BP480" s="1"/>
      <c r="BQ480" s="1"/>
      <c r="BR480" s="1">
        <f t="shared" si="126"/>
        <v>4</v>
      </c>
      <c r="BS480" s="1" t="str">
        <f t="shared" si="127"/>
        <v>Préstamo</v>
      </c>
      <c r="BT480" s="1" t="s">
        <v>104</v>
      </c>
      <c r="BU480" s="1" t="s">
        <v>122</v>
      </c>
      <c r="BV480" s="1" t="s">
        <v>123</v>
      </c>
      <c r="BW480" s="3" t="s">
        <v>101</v>
      </c>
      <c r="BX480" s="4">
        <f t="shared" ca="1" si="128"/>
        <v>1222134</v>
      </c>
      <c r="BY480" s="5" t="str">
        <f t="shared" ca="1" si="129"/>
        <v>750k-5 mil</v>
      </c>
      <c r="BZ480" s="2">
        <f t="shared" ca="1" si="130"/>
        <v>1378938</v>
      </c>
      <c r="CA480" s="2"/>
      <c r="CB480" s="2">
        <f t="shared" ca="1" si="131"/>
        <v>1378938</v>
      </c>
      <c r="CC480" s="2" t="s">
        <v>110</v>
      </c>
      <c r="CD480" s="2" t="s">
        <v>125</v>
      </c>
      <c r="CE480" s="2">
        <f t="shared" ca="1" si="132"/>
        <v>2</v>
      </c>
      <c r="CF480" s="2">
        <f t="shared" ca="1" si="133"/>
        <v>611067</v>
      </c>
      <c r="CG480" s="6">
        <f t="shared" ca="1" si="134"/>
        <v>0.8862864030144938</v>
      </c>
      <c r="CH480" s="2" t="str">
        <f t="shared" ca="1" si="135"/>
        <v>1x</v>
      </c>
      <c r="CI480" s="2" t="s">
        <v>112</v>
      </c>
    </row>
    <row r="481" spans="1:87" x14ac:dyDescent="0.75">
      <c r="A481">
        <v>11588</v>
      </c>
      <c r="B481" t="s">
        <v>136</v>
      </c>
      <c r="C481" s="12">
        <v>0.6</v>
      </c>
      <c r="D481" t="s">
        <v>101</v>
      </c>
      <c r="E481" t="s">
        <v>101</v>
      </c>
      <c r="G481" s="12" t="str">
        <f t="shared" si="120"/>
        <v>Si</v>
      </c>
      <c r="H481" t="s">
        <v>102</v>
      </c>
      <c r="I481" s="7" t="s">
        <v>117</v>
      </c>
      <c r="J481" s="8">
        <v>41640</v>
      </c>
      <c r="K481">
        <f t="shared" ca="1" si="121"/>
        <v>12</v>
      </c>
      <c r="L481" t="str">
        <f t="shared" ca="1" si="122"/>
        <v>10-20 años</v>
      </c>
      <c r="M481" s="8">
        <v>41640</v>
      </c>
      <c r="N481">
        <f t="shared" ca="1" si="136"/>
        <v>12</v>
      </c>
      <c r="O481" t="str">
        <f t="shared" ca="1" si="123"/>
        <v>10-20 años</v>
      </c>
      <c r="P481" s="8">
        <v>27395</v>
      </c>
      <c r="Q481">
        <f t="shared" ca="1" si="124"/>
        <v>51</v>
      </c>
      <c r="R481" t="str">
        <f t="shared" ca="1" si="125"/>
        <v>45-54</v>
      </c>
      <c r="S481" t="s">
        <v>103</v>
      </c>
      <c r="V481">
        <v>1</v>
      </c>
      <c r="X481">
        <v>1</v>
      </c>
      <c r="Z481">
        <v>1</v>
      </c>
      <c r="BR481">
        <f t="shared" si="126"/>
        <v>3</v>
      </c>
      <c r="BS481" t="str">
        <f t="shared" si="127"/>
        <v>Sin préstamo</v>
      </c>
      <c r="BT481" t="s">
        <v>104</v>
      </c>
      <c r="BU481" t="s">
        <v>122</v>
      </c>
      <c r="BV481" t="s">
        <v>123</v>
      </c>
      <c r="BW481" s="8" t="s">
        <v>101</v>
      </c>
      <c r="BX481" s="9" t="str">
        <f t="shared" ca="1" si="128"/>
        <v/>
      </c>
      <c r="BY481" s="10" t="str">
        <f t="shared" ca="1" si="129"/>
        <v/>
      </c>
      <c r="BZ481" s="7">
        <f t="shared" ca="1" si="130"/>
        <v>1599078</v>
      </c>
      <c r="CA481" s="7"/>
      <c r="CB481" s="7">
        <f t="shared" ca="1" si="131"/>
        <v>1599078</v>
      </c>
      <c r="CC481" s="7"/>
      <c r="CD481" s="7"/>
      <c r="CE481" s="7" t="str">
        <f t="shared" ca="1" si="132"/>
        <v/>
      </c>
      <c r="CF481" s="7" t="str">
        <f t="shared" ca="1" si="133"/>
        <v/>
      </c>
      <c r="CG481" s="11" t="str">
        <f t="shared" ca="1" si="134"/>
        <v/>
      </c>
      <c r="CH481" s="7" t="str">
        <f t="shared" ca="1" si="135"/>
        <v/>
      </c>
      <c r="CI481" s="7" t="s">
        <v>102</v>
      </c>
    </row>
    <row r="482" spans="1:87" x14ac:dyDescent="0.75">
      <c r="A482" s="1">
        <v>11589</v>
      </c>
      <c r="B482" s="1" t="s">
        <v>99</v>
      </c>
      <c r="C482" s="13">
        <v>0.7</v>
      </c>
      <c r="D482" s="1" t="s">
        <v>100</v>
      </c>
      <c r="E482" s="1" t="s">
        <v>100</v>
      </c>
      <c r="F482" s="13">
        <v>0.4</v>
      </c>
      <c r="G482" s="13" t="str">
        <f t="shared" si="120"/>
        <v>Si</v>
      </c>
      <c r="H482" s="1" t="s">
        <v>102</v>
      </c>
      <c r="I482" s="2" t="s">
        <v>117</v>
      </c>
      <c r="J482" s="3">
        <v>41275</v>
      </c>
      <c r="K482" s="1">
        <f t="shared" ca="1" si="121"/>
        <v>13</v>
      </c>
      <c r="L482" s="1" t="str">
        <f t="shared" ca="1" si="122"/>
        <v>10-20 años</v>
      </c>
      <c r="M482" s="3">
        <v>41275</v>
      </c>
      <c r="N482" s="1">
        <f t="shared" ca="1" si="136"/>
        <v>13</v>
      </c>
      <c r="O482" s="1" t="str">
        <f t="shared" ca="1" si="123"/>
        <v>10-20 años</v>
      </c>
      <c r="P482" s="3">
        <v>25569</v>
      </c>
      <c r="Q482" s="1">
        <f t="shared" ca="1" si="124"/>
        <v>56</v>
      </c>
      <c r="R482" s="1" t="str">
        <f t="shared" ca="1" si="125"/>
        <v>55-64</v>
      </c>
      <c r="S482" s="1" t="s">
        <v>141</v>
      </c>
      <c r="T482" s="1"/>
      <c r="U482" s="1">
        <v>1</v>
      </c>
      <c r="V482" s="1">
        <v>1</v>
      </c>
      <c r="W482" s="1">
        <v>1</v>
      </c>
      <c r="X482" s="1">
        <v>1</v>
      </c>
      <c r="Y482" s="1">
        <v>1</v>
      </c>
      <c r="Z482" s="1">
        <v>1</v>
      </c>
      <c r="AA482" s="1"/>
      <c r="AB482" s="1"/>
      <c r="AC482" s="1"/>
      <c r="AD482" s="1"/>
      <c r="AE482" s="1"/>
      <c r="AF482" s="1"/>
      <c r="AG482" s="1"/>
      <c r="AH482" s="1"/>
      <c r="AI482" s="1"/>
      <c r="AJ482" s="1"/>
      <c r="AK482" s="1"/>
      <c r="AL482" s="1"/>
      <c r="AM482" s="1"/>
      <c r="AN482" s="1"/>
      <c r="AO482" s="1"/>
      <c r="AP482" s="1"/>
      <c r="AQ482" s="1"/>
      <c r="AR482" s="1"/>
      <c r="AS482" s="1"/>
      <c r="AT482" s="1"/>
      <c r="AU482" s="1"/>
      <c r="AV482" s="1"/>
      <c r="AW482" s="1"/>
      <c r="AX482" s="1"/>
      <c r="AY482" s="1"/>
      <c r="AZ482" s="1"/>
      <c r="BA482" s="1"/>
      <c r="BB482" s="1"/>
      <c r="BC482" s="1"/>
      <c r="BD482" s="1"/>
      <c r="BE482" s="1"/>
      <c r="BF482" s="1"/>
      <c r="BG482" s="1"/>
      <c r="BH482" s="1"/>
      <c r="BI482" s="1"/>
      <c r="BJ482" s="1"/>
      <c r="BK482" s="1"/>
      <c r="BL482" s="1"/>
      <c r="BM482" s="1"/>
      <c r="BN482" s="1"/>
      <c r="BO482" s="1"/>
      <c r="BP482" s="1"/>
      <c r="BQ482" s="1"/>
      <c r="BR482" s="1">
        <f t="shared" si="126"/>
        <v>6</v>
      </c>
      <c r="BS482" s="1" t="str">
        <f t="shared" si="127"/>
        <v>Sin préstamo</v>
      </c>
      <c r="BT482" s="1" t="s">
        <v>104</v>
      </c>
      <c r="BU482" s="1" t="s">
        <v>122</v>
      </c>
      <c r="BV482" s="1" t="s">
        <v>134</v>
      </c>
      <c r="BW482" s="3" t="s">
        <v>101</v>
      </c>
      <c r="BX482" s="4" t="str">
        <f t="shared" ca="1" si="128"/>
        <v/>
      </c>
      <c r="BY482" s="5" t="str">
        <f t="shared" ca="1" si="129"/>
        <v/>
      </c>
      <c r="BZ482" s="2">
        <f t="shared" ca="1" si="130"/>
        <v>1827869</v>
      </c>
      <c r="CA482" s="2"/>
      <c r="CB482" s="2">
        <f t="shared" ca="1" si="131"/>
        <v>1827869</v>
      </c>
      <c r="CC482" s="2"/>
      <c r="CD482" s="2"/>
      <c r="CE482" s="2" t="str">
        <f t="shared" ca="1" si="132"/>
        <v/>
      </c>
      <c r="CF482" s="2" t="str">
        <f t="shared" ca="1" si="133"/>
        <v/>
      </c>
      <c r="CG482" s="6" t="str">
        <f t="shared" ca="1" si="134"/>
        <v/>
      </c>
      <c r="CH482" s="2" t="str">
        <f t="shared" ca="1" si="135"/>
        <v/>
      </c>
      <c r="CI482" s="2" t="s">
        <v>102</v>
      </c>
    </row>
    <row r="483" spans="1:87" x14ac:dyDescent="0.75">
      <c r="A483">
        <v>11590</v>
      </c>
      <c r="B483" t="s">
        <v>99</v>
      </c>
      <c r="C483" s="12">
        <v>0.8</v>
      </c>
      <c r="D483" t="s">
        <v>101</v>
      </c>
      <c r="E483" t="s">
        <v>100</v>
      </c>
      <c r="F483" s="12">
        <v>0.75</v>
      </c>
      <c r="G483" s="12" t="str">
        <f t="shared" si="120"/>
        <v>Si</v>
      </c>
      <c r="H483" t="s">
        <v>102</v>
      </c>
      <c r="I483" s="7" t="s">
        <v>117</v>
      </c>
      <c r="J483" s="8">
        <v>40909</v>
      </c>
      <c r="K483">
        <f t="shared" ca="1" si="121"/>
        <v>14</v>
      </c>
      <c r="L483" t="str">
        <f t="shared" ca="1" si="122"/>
        <v>10-20 años</v>
      </c>
      <c r="M483" s="8">
        <v>40909</v>
      </c>
      <c r="N483">
        <f t="shared" ca="1" si="136"/>
        <v>14</v>
      </c>
      <c r="O483" t="str">
        <f t="shared" ca="1" si="123"/>
        <v>10-20 años</v>
      </c>
      <c r="P483" s="8">
        <v>23743</v>
      </c>
      <c r="Q483">
        <f t="shared" ca="1" si="124"/>
        <v>61</v>
      </c>
      <c r="R483" t="str">
        <f t="shared" ca="1" si="125"/>
        <v>55-64</v>
      </c>
      <c r="S483" t="s">
        <v>121</v>
      </c>
      <c r="V483">
        <v>1</v>
      </c>
      <c r="X483">
        <v>1</v>
      </c>
      <c r="Z483">
        <v>1</v>
      </c>
      <c r="BR483">
        <f t="shared" si="126"/>
        <v>3</v>
      </c>
      <c r="BS483" t="str">
        <f t="shared" si="127"/>
        <v>Sin préstamo</v>
      </c>
      <c r="BT483" t="s">
        <v>104</v>
      </c>
      <c r="BU483" t="s">
        <v>122</v>
      </c>
      <c r="BV483" t="s">
        <v>123</v>
      </c>
      <c r="BW483" s="8" t="s">
        <v>101</v>
      </c>
      <c r="BX483" s="9" t="str">
        <f t="shared" ca="1" si="128"/>
        <v/>
      </c>
      <c r="BY483" s="10" t="str">
        <f t="shared" ca="1" si="129"/>
        <v/>
      </c>
      <c r="BZ483" s="7">
        <f t="shared" ca="1" si="130"/>
        <v>730630</v>
      </c>
      <c r="CA483" s="7"/>
      <c r="CB483" s="7">
        <f t="shared" ca="1" si="131"/>
        <v>730630</v>
      </c>
      <c r="CC483" s="7"/>
      <c r="CD483" s="7"/>
      <c r="CE483" s="7" t="str">
        <f t="shared" ca="1" si="132"/>
        <v/>
      </c>
      <c r="CF483" s="7" t="str">
        <f t="shared" ca="1" si="133"/>
        <v/>
      </c>
      <c r="CG483" s="11" t="str">
        <f t="shared" ca="1" si="134"/>
        <v/>
      </c>
      <c r="CH483" s="7" t="str">
        <f t="shared" ca="1" si="135"/>
        <v/>
      </c>
      <c r="CI483" s="7" t="s">
        <v>102</v>
      </c>
    </row>
    <row r="484" spans="1:87" x14ac:dyDescent="0.75">
      <c r="A484" s="1">
        <v>11591</v>
      </c>
      <c r="B484" s="1" t="s">
        <v>99</v>
      </c>
      <c r="C484" s="13">
        <v>0.75</v>
      </c>
      <c r="D484" s="1" t="s">
        <v>100</v>
      </c>
      <c r="E484" s="1" t="s">
        <v>101</v>
      </c>
      <c r="F484" s="13"/>
      <c r="G484" s="13" t="str">
        <f t="shared" si="120"/>
        <v>Si</v>
      </c>
      <c r="H484" s="1" t="s">
        <v>102</v>
      </c>
      <c r="I484" s="2" t="s">
        <v>117</v>
      </c>
      <c r="J484" s="3">
        <v>40544</v>
      </c>
      <c r="K484" s="1">
        <f t="shared" ca="1" si="121"/>
        <v>15</v>
      </c>
      <c r="L484" s="1" t="str">
        <f t="shared" ca="1" si="122"/>
        <v>10-20 años</v>
      </c>
      <c r="M484" s="3">
        <v>40544</v>
      </c>
      <c r="N484" s="1">
        <f t="shared" ca="1" si="136"/>
        <v>15</v>
      </c>
      <c r="O484" s="1" t="str">
        <f t="shared" ca="1" si="123"/>
        <v>10-20 años</v>
      </c>
      <c r="P484" s="3">
        <v>36526</v>
      </c>
      <c r="Q484" s="1">
        <f t="shared" ca="1" si="124"/>
        <v>26</v>
      </c>
      <c r="R484" s="1" t="str">
        <f t="shared" ca="1" si="125"/>
        <v>25-34</v>
      </c>
      <c r="S484" s="1" t="s">
        <v>121</v>
      </c>
      <c r="T484" s="1"/>
      <c r="U484" s="1">
        <v>1</v>
      </c>
      <c r="V484" s="1">
        <v>1</v>
      </c>
      <c r="W484" s="1">
        <v>1</v>
      </c>
      <c r="X484" s="1">
        <v>1</v>
      </c>
      <c r="Y484" s="1"/>
      <c r="Z484" s="1"/>
      <c r="AA484" s="1"/>
      <c r="AB484" s="1"/>
      <c r="AC484" s="1"/>
      <c r="AD484" s="1"/>
      <c r="AE484" s="1"/>
      <c r="AF484" s="1"/>
      <c r="AG484" s="1"/>
      <c r="AH484" s="1"/>
      <c r="AI484" s="1"/>
      <c r="AJ484" s="1"/>
      <c r="AK484" s="1"/>
      <c r="AL484" s="1"/>
      <c r="AM484" s="1"/>
      <c r="AN484" s="1"/>
      <c r="AO484" s="1"/>
      <c r="AP484" s="1"/>
      <c r="AQ484" s="1"/>
      <c r="AR484" s="1"/>
      <c r="AS484" s="1"/>
      <c r="AT484" s="1"/>
      <c r="AU484" s="1"/>
      <c r="AV484" s="1"/>
      <c r="AW484" s="1"/>
      <c r="AX484" s="1"/>
      <c r="AY484" s="1"/>
      <c r="AZ484" s="1"/>
      <c r="BA484" s="1"/>
      <c r="BB484" s="1"/>
      <c r="BC484" s="1"/>
      <c r="BD484" s="1"/>
      <c r="BE484" s="1"/>
      <c r="BF484" s="1"/>
      <c r="BG484" s="1"/>
      <c r="BH484" s="1"/>
      <c r="BI484" s="1"/>
      <c r="BJ484" s="1"/>
      <c r="BK484" s="1"/>
      <c r="BL484" s="1"/>
      <c r="BM484" s="1"/>
      <c r="BN484" s="1"/>
      <c r="BO484" s="1"/>
      <c r="BP484" s="1"/>
      <c r="BQ484" s="1"/>
      <c r="BR484" s="1">
        <f t="shared" si="126"/>
        <v>4</v>
      </c>
      <c r="BS484" s="1" t="str">
        <f t="shared" si="127"/>
        <v>Sin préstamo</v>
      </c>
      <c r="BT484" s="1" t="s">
        <v>104</v>
      </c>
      <c r="BU484" s="1" t="s">
        <v>122</v>
      </c>
      <c r="BV484" s="1" t="s">
        <v>123</v>
      </c>
      <c r="BW484" s="3" t="s">
        <v>101</v>
      </c>
      <c r="BX484" s="4" t="str">
        <f t="shared" ca="1" si="128"/>
        <v/>
      </c>
      <c r="BY484" s="5" t="str">
        <f t="shared" ca="1" si="129"/>
        <v/>
      </c>
      <c r="BZ484" s="2">
        <f t="shared" ca="1" si="130"/>
        <v>625483</v>
      </c>
      <c r="CA484" s="2"/>
      <c r="CB484" s="2">
        <f t="shared" ca="1" si="131"/>
        <v>625483</v>
      </c>
      <c r="CC484" s="2"/>
      <c r="CD484" s="2"/>
      <c r="CE484" s="2" t="str">
        <f t="shared" ca="1" si="132"/>
        <v/>
      </c>
      <c r="CF484" s="2" t="str">
        <f t="shared" ca="1" si="133"/>
        <v/>
      </c>
      <c r="CG484" s="6" t="str">
        <f t="shared" ca="1" si="134"/>
        <v/>
      </c>
      <c r="CH484" s="2" t="str">
        <f t="shared" ca="1" si="135"/>
        <v/>
      </c>
      <c r="CI484" s="2" t="s">
        <v>102</v>
      </c>
    </row>
    <row r="485" spans="1:87" x14ac:dyDescent="0.75">
      <c r="A485">
        <v>11592</v>
      </c>
      <c r="B485" t="s">
        <v>136</v>
      </c>
      <c r="C485" s="12">
        <v>1</v>
      </c>
      <c r="D485" t="s">
        <v>101</v>
      </c>
      <c r="E485" t="s">
        <v>101</v>
      </c>
      <c r="G485" s="12" t="str">
        <f t="shared" si="120"/>
        <v>Si</v>
      </c>
      <c r="H485" t="s">
        <v>102</v>
      </c>
      <c r="I485" s="7" t="s">
        <v>102</v>
      </c>
      <c r="J485" s="8">
        <v>40179</v>
      </c>
      <c r="K485">
        <f t="shared" ca="1" si="121"/>
        <v>16</v>
      </c>
      <c r="L485" t="str">
        <f t="shared" ca="1" si="122"/>
        <v>10-20 años</v>
      </c>
      <c r="M485" s="8">
        <v>40179</v>
      </c>
      <c r="N485">
        <f t="shared" ca="1" si="136"/>
        <v>16</v>
      </c>
      <c r="O485" t="str">
        <f t="shared" ca="1" si="123"/>
        <v>10-20 años</v>
      </c>
      <c r="P485" s="8">
        <v>34700</v>
      </c>
      <c r="Q485">
        <f t="shared" ca="1" si="124"/>
        <v>31</v>
      </c>
      <c r="R485" t="str">
        <f t="shared" ca="1" si="125"/>
        <v>25-34</v>
      </c>
      <c r="S485" t="s">
        <v>133</v>
      </c>
      <c r="V485">
        <v>1</v>
      </c>
      <c r="X485">
        <v>1</v>
      </c>
      <c r="Z485">
        <v>1</v>
      </c>
      <c r="BR485">
        <f t="shared" si="126"/>
        <v>3</v>
      </c>
      <c r="BS485" t="str">
        <f t="shared" si="127"/>
        <v>Sin préstamo</v>
      </c>
      <c r="BT485" t="s">
        <v>104</v>
      </c>
      <c r="BU485" t="s">
        <v>105</v>
      </c>
      <c r="BV485" t="s">
        <v>106</v>
      </c>
      <c r="BW485" s="8" t="s">
        <v>101</v>
      </c>
      <c r="BX485" s="9" t="str">
        <f t="shared" ca="1" si="128"/>
        <v/>
      </c>
      <c r="BY485" s="10" t="str">
        <f t="shared" ca="1" si="129"/>
        <v/>
      </c>
      <c r="BZ485" s="7">
        <f t="shared" ca="1" si="130"/>
        <v>266365</v>
      </c>
      <c r="CA485" s="7"/>
      <c r="CB485" s="7">
        <f t="shared" ca="1" si="131"/>
        <v>266365</v>
      </c>
      <c r="CC485" s="7"/>
      <c r="CD485" s="7"/>
      <c r="CE485" s="7" t="str">
        <f t="shared" ca="1" si="132"/>
        <v/>
      </c>
      <c r="CF485" s="7" t="str">
        <f t="shared" ca="1" si="133"/>
        <v/>
      </c>
      <c r="CG485" s="11" t="str">
        <f t="shared" ca="1" si="134"/>
        <v/>
      </c>
      <c r="CH485" s="7" t="str">
        <f t="shared" ca="1" si="135"/>
        <v/>
      </c>
      <c r="CI485" s="7" t="s">
        <v>102</v>
      </c>
    </row>
    <row r="486" spans="1:87" x14ac:dyDescent="0.75">
      <c r="A486" s="1">
        <v>11593</v>
      </c>
      <c r="B486" s="1" t="s">
        <v>99</v>
      </c>
      <c r="C486" s="13">
        <v>0</v>
      </c>
      <c r="D486" s="1" t="s">
        <v>100</v>
      </c>
      <c r="E486" s="1" t="s">
        <v>100</v>
      </c>
      <c r="F486" s="13">
        <v>0.15</v>
      </c>
      <c r="G486" s="13" t="str">
        <f t="shared" si="120"/>
        <v>No</v>
      </c>
      <c r="H486" s="1" t="s">
        <v>102</v>
      </c>
      <c r="I486" s="2" t="s">
        <v>102</v>
      </c>
      <c r="J486" s="3">
        <v>39814</v>
      </c>
      <c r="K486" s="1">
        <f t="shared" ca="1" si="121"/>
        <v>17</v>
      </c>
      <c r="L486" s="1" t="str">
        <f t="shared" ca="1" si="122"/>
        <v>10-20 años</v>
      </c>
      <c r="M486" s="3">
        <v>39814</v>
      </c>
      <c r="N486" s="1">
        <f t="shared" ca="1" si="136"/>
        <v>17</v>
      </c>
      <c r="O486" s="1" t="str">
        <f t="shared" ca="1" si="123"/>
        <v>10-20 años</v>
      </c>
      <c r="P486" s="3">
        <v>32874</v>
      </c>
      <c r="Q486" s="1">
        <f t="shared" ca="1" si="124"/>
        <v>36</v>
      </c>
      <c r="R486" s="1" t="str">
        <f t="shared" ca="1" si="125"/>
        <v>35-44</v>
      </c>
      <c r="S486" s="1" t="s">
        <v>126</v>
      </c>
      <c r="T486" s="1"/>
      <c r="U486" s="1">
        <v>1</v>
      </c>
      <c r="V486" s="1"/>
      <c r="W486" s="1">
        <v>1</v>
      </c>
      <c r="X486" s="1"/>
      <c r="Y486" s="1">
        <v>1</v>
      </c>
      <c r="Z486" s="1"/>
      <c r="AA486" s="1"/>
      <c r="AB486" s="1"/>
      <c r="AC486" s="1"/>
      <c r="AD486" s="1"/>
      <c r="AE486" s="1"/>
      <c r="AF486" s="1"/>
      <c r="AG486" s="1"/>
      <c r="AH486" s="1"/>
      <c r="AI486" s="1"/>
      <c r="AJ486" s="1"/>
      <c r="AK486" s="1"/>
      <c r="AL486" s="1"/>
      <c r="AM486" s="1"/>
      <c r="AN486" s="1"/>
      <c r="AO486" s="1"/>
      <c r="AP486" s="1"/>
      <c r="AQ486" s="1"/>
      <c r="AR486" s="1"/>
      <c r="AS486" s="1"/>
      <c r="AT486" s="1"/>
      <c r="AU486" s="1"/>
      <c r="AV486" s="1"/>
      <c r="AW486" s="1"/>
      <c r="AX486" s="1"/>
      <c r="AY486" s="1"/>
      <c r="AZ486" s="1"/>
      <c r="BA486" s="1"/>
      <c r="BB486" s="1"/>
      <c r="BC486" s="1"/>
      <c r="BD486" s="1"/>
      <c r="BE486" s="1"/>
      <c r="BF486" s="1"/>
      <c r="BG486" s="1"/>
      <c r="BH486" s="1"/>
      <c r="BI486" s="1"/>
      <c r="BJ486" s="1"/>
      <c r="BK486" s="1"/>
      <c r="BL486" s="1"/>
      <c r="BM486" s="1"/>
      <c r="BN486" s="1"/>
      <c r="BO486" s="1"/>
      <c r="BP486" s="1"/>
      <c r="BQ486" s="1"/>
      <c r="BR486" s="1">
        <f t="shared" si="126"/>
        <v>3</v>
      </c>
      <c r="BS486" s="1" t="str">
        <f t="shared" si="127"/>
        <v>Sin préstamo</v>
      </c>
      <c r="BT486" s="1" t="s">
        <v>104</v>
      </c>
      <c r="BU486" s="1" t="s">
        <v>109</v>
      </c>
      <c r="BV486" s="1" t="s">
        <v>106</v>
      </c>
      <c r="BW486" s="3" t="s">
        <v>101</v>
      </c>
      <c r="BX486" s="4" t="str">
        <f t="shared" ca="1" si="128"/>
        <v/>
      </c>
      <c r="BY486" s="5" t="str">
        <f t="shared" ca="1" si="129"/>
        <v/>
      </c>
      <c r="BZ486" s="2">
        <f t="shared" ca="1" si="130"/>
        <v>126111</v>
      </c>
      <c r="CA486" s="2"/>
      <c r="CB486" s="2">
        <f t="shared" ca="1" si="131"/>
        <v>126111</v>
      </c>
      <c r="CC486" s="2"/>
      <c r="CD486" s="2"/>
      <c r="CE486" s="2" t="str">
        <f t="shared" ca="1" si="132"/>
        <v/>
      </c>
      <c r="CF486" s="2" t="str">
        <f t="shared" ca="1" si="133"/>
        <v/>
      </c>
      <c r="CG486" s="6" t="str">
        <f t="shared" ca="1" si="134"/>
        <v/>
      </c>
      <c r="CH486" s="2" t="str">
        <f t="shared" ca="1" si="135"/>
        <v/>
      </c>
      <c r="CI486" s="2" t="s">
        <v>102</v>
      </c>
    </row>
    <row r="487" spans="1:87" x14ac:dyDescent="0.75">
      <c r="A487">
        <v>11594</v>
      </c>
      <c r="B487" t="s">
        <v>136</v>
      </c>
      <c r="C487" s="12">
        <v>0.4</v>
      </c>
      <c r="D487" t="s">
        <v>101</v>
      </c>
      <c r="E487" t="s">
        <v>100</v>
      </c>
      <c r="F487" s="12">
        <v>0.5</v>
      </c>
      <c r="G487" s="12" t="str">
        <f t="shared" si="120"/>
        <v>No</v>
      </c>
      <c r="H487" t="s">
        <v>102</v>
      </c>
      <c r="I487" s="7" t="s">
        <v>117</v>
      </c>
      <c r="J487" s="8">
        <v>39448</v>
      </c>
      <c r="K487">
        <f t="shared" ca="1" si="121"/>
        <v>18</v>
      </c>
      <c r="L487" t="str">
        <f t="shared" ca="1" si="122"/>
        <v>10-20 años</v>
      </c>
      <c r="M487" s="8">
        <v>39448</v>
      </c>
      <c r="N487">
        <f t="shared" ca="1" si="136"/>
        <v>18</v>
      </c>
      <c r="O487" t="str">
        <f t="shared" ca="1" si="123"/>
        <v>10-20 años</v>
      </c>
      <c r="P487" s="8">
        <v>31048</v>
      </c>
      <c r="Q487">
        <f t="shared" ca="1" si="124"/>
        <v>41</v>
      </c>
      <c r="R487" t="str">
        <f t="shared" ca="1" si="125"/>
        <v>35-44</v>
      </c>
      <c r="S487" t="s">
        <v>133</v>
      </c>
      <c r="T487">
        <v>1</v>
      </c>
      <c r="V487">
        <v>1</v>
      </c>
      <c r="X487">
        <v>1</v>
      </c>
      <c r="Z487">
        <v>1</v>
      </c>
      <c r="BR487">
        <f t="shared" si="126"/>
        <v>4</v>
      </c>
      <c r="BS487" t="str">
        <f t="shared" si="127"/>
        <v>Préstamo</v>
      </c>
      <c r="BT487" t="s">
        <v>104</v>
      </c>
      <c r="BU487" t="s">
        <v>122</v>
      </c>
      <c r="BV487" t="s">
        <v>123</v>
      </c>
      <c r="BW487" s="8" t="s">
        <v>101</v>
      </c>
      <c r="BX487" s="9">
        <f t="shared" ca="1" si="128"/>
        <v>3929531</v>
      </c>
      <c r="BY487" s="10" t="str">
        <f t="shared" ca="1" si="129"/>
        <v>750k-5 mil</v>
      </c>
      <c r="BZ487" s="7">
        <f t="shared" ca="1" si="130"/>
        <v>911363</v>
      </c>
      <c r="CA487" s="7"/>
      <c r="CB487" s="7">
        <f t="shared" ca="1" si="131"/>
        <v>911363</v>
      </c>
      <c r="CC487" s="7" t="s">
        <v>119</v>
      </c>
      <c r="CD487" s="7" t="s">
        <v>111</v>
      </c>
      <c r="CE487" s="7">
        <f t="shared" ca="1" si="132"/>
        <v>5</v>
      </c>
      <c r="CF487" s="7">
        <f t="shared" ca="1" si="133"/>
        <v>785906.2</v>
      </c>
      <c r="CG487" s="11">
        <f t="shared" ca="1" si="134"/>
        <v>4.3117078485740592</v>
      </c>
      <c r="CH487" s="7" t="str">
        <f t="shared" ca="1" si="135"/>
        <v>1-5x</v>
      </c>
      <c r="CI487" s="7" t="s">
        <v>112</v>
      </c>
    </row>
    <row r="488" spans="1:87" x14ac:dyDescent="0.75">
      <c r="A488" s="1">
        <v>11595</v>
      </c>
      <c r="B488" s="1" t="s">
        <v>99</v>
      </c>
      <c r="C488" s="13">
        <v>0.15</v>
      </c>
      <c r="D488" s="1" t="s">
        <v>100</v>
      </c>
      <c r="E488" s="1" t="s">
        <v>101</v>
      </c>
      <c r="F488" s="13"/>
      <c r="G488" s="13" t="str">
        <f t="shared" si="120"/>
        <v>No</v>
      </c>
      <c r="H488" s="1" t="s">
        <v>107</v>
      </c>
      <c r="I488" s="2" t="s">
        <v>124</v>
      </c>
      <c r="J488" s="3">
        <v>39083</v>
      </c>
      <c r="K488" s="1">
        <f t="shared" ca="1" si="121"/>
        <v>19</v>
      </c>
      <c r="L488" s="1" t="str">
        <f t="shared" ca="1" si="122"/>
        <v>10-20 años</v>
      </c>
      <c r="M488" s="3">
        <v>39083</v>
      </c>
      <c r="N488" s="1">
        <f t="shared" ca="1" si="136"/>
        <v>19</v>
      </c>
      <c r="O488" s="1" t="str">
        <f t="shared" ca="1" si="123"/>
        <v>10-20 años</v>
      </c>
      <c r="P488" s="3">
        <v>29221</v>
      </c>
      <c r="Q488" s="1">
        <f t="shared" ca="1" si="124"/>
        <v>46</v>
      </c>
      <c r="R488" s="1" t="str">
        <f t="shared" ca="1" si="125"/>
        <v>45-54</v>
      </c>
      <c r="S488" s="1" t="s">
        <v>131</v>
      </c>
      <c r="T488" s="1"/>
      <c r="U488" s="1">
        <v>1</v>
      </c>
      <c r="V488" s="1">
        <v>1</v>
      </c>
      <c r="W488" s="1">
        <v>1</v>
      </c>
      <c r="X488" s="1">
        <v>1</v>
      </c>
      <c r="Y488" s="1">
        <v>1</v>
      </c>
      <c r="Z488" s="1">
        <v>1</v>
      </c>
      <c r="AA488" s="1"/>
      <c r="AB488" s="1"/>
      <c r="AC488" s="1"/>
      <c r="AD488" s="1"/>
      <c r="AE488" s="1"/>
      <c r="AF488" s="1"/>
      <c r="AG488" s="1"/>
      <c r="AH488" s="1"/>
      <c r="AI488" s="1"/>
      <c r="AJ488" s="1"/>
      <c r="AK488" s="1"/>
      <c r="AL488" s="1"/>
      <c r="AM488" s="1"/>
      <c r="AN488" s="1"/>
      <c r="AO488" s="1"/>
      <c r="AP488" s="1"/>
      <c r="AQ488" s="1"/>
      <c r="AR488" s="1"/>
      <c r="AS488" s="1"/>
      <c r="AT488" s="1"/>
      <c r="AU488" s="1"/>
      <c r="AV488" s="1"/>
      <c r="AW488" s="1"/>
      <c r="AX488" s="1"/>
      <c r="AY488" s="1"/>
      <c r="AZ488" s="1"/>
      <c r="BA488" s="1"/>
      <c r="BB488" s="1"/>
      <c r="BC488" s="1"/>
      <c r="BD488" s="1"/>
      <c r="BE488" s="1"/>
      <c r="BF488" s="1"/>
      <c r="BG488" s="1"/>
      <c r="BH488" s="1"/>
      <c r="BI488" s="1"/>
      <c r="BJ488" s="1"/>
      <c r="BK488" s="1"/>
      <c r="BL488" s="1"/>
      <c r="BM488" s="1"/>
      <c r="BN488" s="1"/>
      <c r="BO488" s="1"/>
      <c r="BP488" s="1"/>
      <c r="BQ488" s="1"/>
      <c r="BR488" s="1">
        <f t="shared" si="126"/>
        <v>6</v>
      </c>
      <c r="BS488" s="1" t="str">
        <f t="shared" si="127"/>
        <v>Sin préstamo</v>
      </c>
      <c r="BT488" s="1" t="s">
        <v>104</v>
      </c>
      <c r="BU488" s="1" t="s">
        <v>109</v>
      </c>
      <c r="BV488" s="1" t="s">
        <v>106</v>
      </c>
      <c r="BW488" s="3" t="s">
        <v>101</v>
      </c>
      <c r="BX488" s="4" t="str">
        <f t="shared" ca="1" si="128"/>
        <v/>
      </c>
      <c r="BY488" s="5" t="str">
        <f t="shared" ca="1" si="129"/>
        <v/>
      </c>
      <c r="BZ488" s="2">
        <f t="shared" ca="1" si="130"/>
        <v>1787832</v>
      </c>
      <c r="CA488" s="2"/>
      <c r="CB488" s="2">
        <f t="shared" ca="1" si="131"/>
        <v>1787832</v>
      </c>
      <c r="CC488" s="2"/>
      <c r="CD488" s="2"/>
      <c r="CE488" s="2" t="str">
        <f t="shared" ca="1" si="132"/>
        <v/>
      </c>
      <c r="CF488" s="2" t="str">
        <f t="shared" ca="1" si="133"/>
        <v/>
      </c>
      <c r="CG488" s="6" t="str">
        <f t="shared" ca="1" si="134"/>
        <v/>
      </c>
      <c r="CH488" s="2" t="str">
        <f t="shared" ca="1" si="135"/>
        <v/>
      </c>
      <c r="CI488" s="2" t="s">
        <v>102</v>
      </c>
    </row>
    <row r="489" spans="1:87" x14ac:dyDescent="0.75">
      <c r="A489">
        <v>11596</v>
      </c>
      <c r="B489" t="s">
        <v>99</v>
      </c>
      <c r="C489" s="12">
        <v>0.2</v>
      </c>
      <c r="D489" t="s">
        <v>101</v>
      </c>
      <c r="E489" t="s">
        <v>101</v>
      </c>
      <c r="G489" s="12" t="str">
        <f t="shared" si="120"/>
        <v>No</v>
      </c>
      <c r="H489" t="s">
        <v>102</v>
      </c>
      <c r="I489" s="7" t="s">
        <v>117</v>
      </c>
      <c r="J489" s="8">
        <v>38718</v>
      </c>
      <c r="K489">
        <f t="shared" ca="1" si="121"/>
        <v>20</v>
      </c>
      <c r="L489" t="str">
        <f t="shared" ca="1" si="122"/>
        <v>&gt;20 años</v>
      </c>
      <c r="M489" s="8">
        <v>38718</v>
      </c>
      <c r="N489">
        <f t="shared" ca="1" si="136"/>
        <v>20</v>
      </c>
      <c r="O489" t="str">
        <f t="shared" ca="1" si="123"/>
        <v>&gt;20 años</v>
      </c>
      <c r="P489" s="8">
        <v>27395</v>
      </c>
      <c r="Q489">
        <f t="shared" ca="1" si="124"/>
        <v>51</v>
      </c>
      <c r="R489" t="str">
        <f t="shared" ca="1" si="125"/>
        <v>45-54</v>
      </c>
      <c r="S489" t="s">
        <v>118</v>
      </c>
      <c r="V489">
        <v>1</v>
      </c>
      <c r="X489">
        <v>1</v>
      </c>
      <c r="Z489">
        <v>1</v>
      </c>
      <c r="BR489">
        <f t="shared" si="126"/>
        <v>3</v>
      </c>
      <c r="BS489" t="str">
        <f t="shared" si="127"/>
        <v>Sin préstamo</v>
      </c>
      <c r="BT489" t="s">
        <v>104</v>
      </c>
      <c r="BU489" t="s">
        <v>122</v>
      </c>
      <c r="BV489" t="s">
        <v>123</v>
      </c>
      <c r="BW489" s="8" t="s">
        <v>101</v>
      </c>
      <c r="BX489" s="9" t="str">
        <f t="shared" ca="1" si="128"/>
        <v/>
      </c>
      <c r="BY489" s="10" t="str">
        <f t="shared" ca="1" si="129"/>
        <v/>
      </c>
      <c r="BZ489" s="7">
        <f t="shared" ca="1" si="130"/>
        <v>724491</v>
      </c>
      <c r="CA489" s="7"/>
      <c r="CB489" s="7">
        <f t="shared" ca="1" si="131"/>
        <v>724491</v>
      </c>
      <c r="CC489" s="7"/>
      <c r="CD489" s="7"/>
      <c r="CE489" s="7" t="str">
        <f t="shared" ca="1" si="132"/>
        <v/>
      </c>
      <c r="CF489" s="7" t="str">
        <f t="shared" ca="1" si="133"/>
        <v/>
      </c>
      <c r="CG489" s="11" t="str">
        <f t="shared" ca="1" si="134"/>
        <v/>
      </c>
      <c r="CH489" s="7" t="str">
        <f t="shared" ca="1" si="135"/>
        <v/>
      </c>
      <c r="CI489" s="7" t="s">
        <v>102</v>
      </c>
    </row>
    <row r="490" spans="1:87" x14ac:dyDescent="0.75">
      <c r="A490" s="1">
        <v>11597</v>
      </c>
      <c r="B490" s="1" t="s">
        <v>99</v>
      </c>
      <c r="C490" s="13">
        <v>0.3</v>
      </c>
      <c r="D490" s="1" t="s">
        <v>100</v>
      </c>
      <c r="E490" s="1" t="s">
        <v>100</v>
      </c>
      <c r="F490" s="13">
        <v>0.15</v>
      </c>
      <c r="G490" s="13" t="str">
        <f t="shared" si="120"/>
        <v>No</v>
      </c>
      <c r="H490" s="1" t="s">
        <v>102</v>
      </c>
      <c r="I490" s="2" t="s">
        <v>102</v>
      </c>
      <c r="J490" s="3">
        <v>38353</v>
      </c>
      <c r="K490" s="1">
        <f t="shared" ca="1" si="121"/>
        <v>21</v>
      </c>
      <c r="L490" s="1" t="str">
        <f t="shared" ca="1" si="122"/>
        <v>&gt;20 años</v>
      </c>
      <c r="M490" s="3">
        <v>38353</v>
      </c>
      <c r="N490" s="1">
        <f t="shared" ca="1" si="136"/>
        <v>21</v>
      </c>
      <c r="O490" s="1" t="str">
        <f t="shared" ca="1" si="123"/>
        <v>&gt;20 años</v>
      </c>
      <c r="P490" s="3">
        <v>25569</v>
      </c>
      <c r="Q490" s="1">
        <f t="shared" ca="1" si="124"/>
        <v>56</v>
      </c>
      <c r="R490" s="1" t="str">
        <f t="shared" ca="1" si="125"/>
        <v>55-64</v>
      </c>
      <c r="S490" s="1" t="s">
        <v>103</v>
      </c>
      <c r="T490" s="1"/>
      <c r="U490" s="1">
        <v>1</v>
      </c>
      <c r="V490" s="1">
        <v>1</v>
      </c>
      <c r="W490" s="1">
        <v>1</v>
      </c>
      <c r="X490" s="1">
        <v>1</v>
      </c>
      <c r="Y490" s="1"/>
      <c r="Z490" s="1"/>
      <c r="AA490" s="1"/>
      <c r="AB490" s="1"/>
      <c r="AC490" s="1"/>
      <c r="AD490" s="1"/>
      <c r="AE490" s="1"/>
      <c r="AF490" s="1"/>
      <c r="AG490" s="1"/>
      <c r="AH490" s="1"/>
      <c r="AI490" s="1"/>
      <c r="AJ490" s="1"/>
      <c r="AK490" s="1"/>
      <c r="AL490" s="1"/>
      <c r="AM490" s="1"/>
      <c r="AN490" s="1"/>
      <c r="AO490" s="1"/>
      <c r="AP490" s="1"/>
      <c r="AQ490" s="1"/>
      <c r="AR490" s="1"/>
      <c r="AS490" s="1"/>
      <c r="AT490" s="1"/>
      <c r="AU490" s="1"/>
      <c r="AV490" s="1"/>
      <c r="AW490" s="1"/>
      <c r="AX490" s="1"/>
      <c r="AY490" s="1"/>
      <c r="AZ490" s="1"/>
      <c r="BA490" s="1"/>
      <c r="BB490" s="1"/>
      <c r="BC490" s="1"/>
      <c r="BD490" s="1"/>
      <c r="BE490" s="1"/>
      <c r="BF490" s="1"/>
      <c r="BG490" s="1"/>
      <c r="BH490" s="1"/>
      <c r="BI490" s="1"/>
      <c r="BJ490" s="1"/>
      <c r="BK490" s="1"/>
      <c r="BL490" s="1"/>
      <c r="BM490" s="1"/>
      <c r="BN490" s="1"/>
      <c r="BO490" s="1"/>
      <c r="BP490" s="1"/>
      <c r="BQ490" s="1"/>
      <c r="BR490" s="1">
        <f t="shared" si="126"/>
        <v>4</v>
      </c>
      <c r="BS490" s="1" t="str">
        <f t="shared" si="127"/>
        <v>Sin préstamo</v>
      </c>
      <c r="BT490" s="1" t="s">
        <v>104</v>
      </c>
      <c r="BU490" s="1" t="s">
        <v>109</v>
      </c>
      <c r="BV490" s="1" t="s">
        <v>106</v>
      </c>
      <c r="BW490" s="3" t="s">
        <v>101</v>
      </c>
      <c r="BX490" s="4" t="str">
        <f t="shared" ca="1" si="128"/>
        <v/>
      </c>
      <c r="BY490" s="5" t="str">
        <f t="shared" ca="1" si="129"/>
        <v/>
      </c>
      <c r="BZ490" s="2">
        <f t="shared" ca="1" si="130"/>
        <v>799143</v>
      </c>
      <c r="CA490" s="2"/>
      <c r="CB490" s="2">
        <f t="shared" ca="1" si="131"/>
        <v>799143</v>
      </c>
      <c r="CC490" s="2"/>
      <c r="CD490" s="2"/>
      <c r="CE490" s="2" t="str">
        <f t="shared" ca="1" si="132"/>
        <v/>
      </c>
      <c r="CF490" s="2" t="str">
        <f t="shared" ca="1" si="133"/>
        <v/>
      </c>
      <c r="CG490" s="6" t="str">
        <f t="shared" ca="1" si="134"/>
        <v/>
      </c>
      <c r="CH490" s="2" t="str">
        <f t="shared" ca="1" si="135"/>
        <v/>
      </c>
      <c r="CI490" s="2" t="s">
        <v>102</v>
      </c>
    </row>
    <row r="491" spans="1:87" x14ac:dyDescent="0.75">
      <c r="A491">
        <v>11598</v>
      </c>
      <c r="B491" t="s">
        <v>99</v>
      </c>
      <c r="C491" s="12">
        <v>0.4</v>
      </c>
      <c r="D491" t="s">
        <v>101</v>
      </c>
      <c r="E491" t="s">
        <v>100</v>
      </c>
      <c r="F491" s="12">
        <v>0.3</v>
      </c>
      <c r="G491" s="12" t="str">
        <f t="shared" si="120"/>
        <v>No</v>
      </c>
      <c r="H491" t="s">
        <v>102</v>
      </c>
      <c r="I491" s="7" t="s">
        <v>102</v>
      </c>
      <c r="J491" s="8">
        <v>37987</v>
      </c>
      <c r="K491">
        <f t="shared" ca="1" si="121"/>
        <v>22</v>
      </c>
      <c r="L491" t="str">
        <f t="shared" ca="1" si="122"/>
        <v>&gt;20 años</v>
      </c>
      <c r="M491" s="8">
        <v>37987</v>
      </c>
      <c r="N491">
        <f t="shared" ca="1" si="136"/>
        <v>22</v>
      </c>
      <c r="O491" t="str">
        <f t="shared" ca="1" si="123"/>
        <v>&gt;20 años</v>
      </c>
      <c r="P491" s="8">
        <v>23743</v>
      </c>
      <c r="Q491">
        <f t="shared" ca="1" si="124"/>
        <v>61</v>
      </c>
      <c r="R491" t="str">
        <f t="shared" ca="1" si="125"/>
        <v>55-64</v>
      </c>
      <c r="S491" t="s">
        <v>103</v>
      </c>
      <c r="V491">
        <v>1</v>
      </c>
      <c r="X491">
        <v>1</v>
      </c>
      <c r="Z491">
        <v>1</v>
      </c>
      <c r="BR491">
        <f t="shared" si="126"/>
        <v>3</v>
      </c>
      <c r="BS491" t="str">
        <f t="shared" si="127"/>
        <v>Sin préstamo</v>
      </c>
      <c r="BT491" t="s">
        <v>104</v>
      </c>
      <c r="BU491" t="s">
        <v>105</v>
      </c>
      <c r="BV491" t="s">
        <v>106</v>
      </c>
      <c r="BW491" s="8" t="s">
        <v>101</v>
      </c>
      <c r="BX491" s="9" t="str">
        <f t="shared" ca="1" si="128"/>
        <v/>
      </c>
      <c r="BY491" s="10" t="str">
        <f t="shared" ca="1" si="129"/>
        <v/>
      </c>
      <c r="BZ491" s="7">
        <f t="shared" ca="1" si="130"/>
        <v>663979</v>
      </c>
      <c r="CA491" s="7"/>
      <c r="CB491" s="7">
        <f t="shared" ca="1" si="131"/>
        <v>663979</v>
      </c>
      <c r="CC491" s="7"/>
      <c r="CD491" s="7"/>
      <c r="CE491" s="7" t="str">
        <f t="shared" ca="1" si="132"/>
        <v/>
      </c>
      <c r="CF491" s="7" t="str">
        <f t="shared" ca="1" si="133"/>
        <v/>
      </c>
      <c r="CG491" s="11" t="str">
        <f t="shared" ca="1" si="134"/>
        <v/>
      </c>
      <c r="CH491" s="7" t="str">
        <f t="shared" ca="1" si="135"/>
        <v/>
      </c>
      <c r="CI491" s="7" t="s">
        <v>102</v>
      </c>
    </row>
    <row r="492" spans="1:87" x14ac:dyDescent="0.75">
      <c r="A492" s="1">
        <v>11599</v>
      </c>
      <c r="B492" s="1" t="s">
        <v>167</v>
      </c>
      <c r="C492" s="13">
        <v>0.5</v>
      </c>
      <c r="D492" s="1" t="s">
        <v>100</v>
      </c>
      <c r="E492" s="1" t="s">
        <v>101</v>
      </c>
      <c r="F492" s="13"/>
      <c r="G492" s="13" t="str">
        <f t="shared" si="120"/>
        <v>Si</v>
      </c>
      <c r="H492" s="1" t="s">
        <v>116</v>
      </c>
      <c r="I492" s="2" t="s">
        <v>108</v>
      </c>
      <c r="J492" s="3">
        <v>37622</v>
      </c>
      <c r="K492" s="1">
        <f t="shared" ca="1" si="121"/>
        <v>23</v>
      </c>
      <c r="L492" s="1" t="str">
        <f t="shared" ca="1" si="122"/>
        <v>&gt;20 años</v>
      </c>
      <c r="M492" s="3">
        <v>37622</v>
      </c>
      <c r="N492" s="1">
        <f t="shared" ca="1" si="136"/>
        <v>23</v>
      </c>
      <c r="O492" s="1" t="str">
        <f t="shared" ca="1" si="123"/>
        <v>&gt;20 años</v>
      </c>
      <c r="P492" s="3">
        <v>36526</v>
      </c>
      <c r="Q492" s="1">
        <f t="shared" ca="1" si="124"/>
        <v>26</v>
      </c>
      <c r="R492" s="1" t="str">
        <f t="shared" ca="1" si="125"/>
        <v>25-34</v>
      </c>
      <c r="S492" s="1" t="s">
        <v>103</v>
      </c>
      <c r="T492" s="1">
        <v>1</v>
      </c>
      <c r="U492" s="1">
        <v>1</v>
      </c>
      <c r="V492" s="1"/>
      <c r="W492" s="1">
        <v>1</v>
      </c>
      <c r="X492" s="1"/>
      <c r="Y492" s="1">
        <v>1</v>
      </c>
      <c r="Z492" s="1"/>
      <c r="AA492" s="1"/>
      <c r="AB492" s="1"/>
      <c r="AC492" s="1"/>
      <c r="AD492" s="1"/>
      <c r="AE492" s="1"/>
      <c r="AF492" s="1"/>
      <c r="AG492" s="1"/>
      <c r="AH492" s="1"/>
      <c r="AI492" s="1"/>
      <c r="AJ492" s="1"/>
      <c r="AK492" s="1"/>
      <c r="AL492" s="1"/>
      <c r="AM492" s="1"/>
      <c r="AN492" s="1"/>
      <c r="AO492" s="1"/>
      <c r="AP492" s="1"/>
      <c r="AQ492" s="1"/>
      <c r="AR492" s="1"/>
      <c r="AS492" s="1"/>
      <c r="AT492" s="1"/>
      <c r="AU492" s="1"/>
      <c r="AV492" s="1"/>
      <c r="AW492" s="1"/>
      <c r="AX492" s="1"/>
      <c r="AY492" s="1"/>
      <c r="AZ492" s="1"/>
      <c r="BA492" s="1"/>
      <c r="BB492" s="1"/>
      <c r="BC492" s="1"/>
      <c r="BD492" s="1"/>
      <c r="BE492" s="1"/>
      <c r="BF492" s="1"/>
      <c r="BG492" s="1"/>
      <c r="BH492" s="1"/>
      <c r="BI492" s="1"/>
      <c r="BJ492" s="1"/>
      <c r="BK492" s="1"/>
      <c r="BL492" s="1"/>
      <c r="BM492" s="1"/>
      <c r="BN492" s="1"/>
      <c r="BO492" s="1"/>
      <c r="BP492" s="1"/>
      <c r="BQ492" s="1"/>
      <c r="BR492" s="1">
        <f t="shared" si="126"/>
        <v>4</v>
      </c>
      <c r="BS492" s="1" t="str">
        <f t="shared" si="127"/>
        <v>Préstamo</v>
      </c>
      <c r="BT492" s="1" t="s">
        <v>104</v>
      </c>
      <c r="BU492" s="1" t="s">
        <v>105</v>
      </c>
      <c r="BV492" s="1" t="s">
        <v>106</v>
      </c>
      <c r="BW492" s="3" t="s">
        <v>101</v>
      </c>
      <c r="BX492" s="4">
        <f t="shared" ca="1" si="128"/>
        <v>1468480</v>
      </c>
      <c r="BY492" s="5" t="str">
        <f t="shared" ca="1" si="129"/>
        <v>750k-5 mil</v>
      </c>
      <c r="BZ492" s="2">
        <f t="shared" ca="1" si="130"/>
        <v>296066</v>
      </c>
      <c r="CA492" s="2"/>
      <c r="CB492" s="2">
        <f t="shared" ca="1" si="131"/>
        <v>296066</v>
      </c>
      <c r="CC492" s="2" t="s">
        <v>110</v>
      </c>
      <c r="CD492" s="2" t="s">
        <v>125</v>
      </c>
      <c r="CE492" s="2">
        <f t="shared" ca="1" si="132"/>
        <v>5</v>
      </c>
      <c r="CF492" s="2">
        <f t="shared" ca="1" si="133"/>
        <v>293696</v>
      </c>
      <c r="CG492" s="6">
        <f t="shared" ca="1" si="134"/>
        <v>4.9599751406780923</v>
      </c>
      <c r="CH492" s="2" t="str">
        <f t="shared" ca="1" si="135"/>
        <v>1-5x</v>
      </c>
      <c r="CI492" s="2" t="s">
        <v>112</v>
      </c>
    </row>
    <row r="493" spans="1:87" x14ac:dyDescent="0.75">
      <c r="A493">
        <v>11600</v>
      </c>
      <c r="B493" t="s">
        <v>129</v>
      </c>
      <c r="C493" s="12">
        <v>0.6</v>
      </c>
      <c r="D493" t="s">
        <v>101</v>
      </c>
      <c r="E493" t="s">
        <v>101</v>
      </c>
      <c r="G493" s="12" t="str">
        <f t="shared" si="120"/>
        <v>Si</v>
      </c>
      <c r="H493" t="s">
        <v>116</v>
      </c>
      <c r="I493" s="7" t="s">
        <v>124</v>
      </c>
      <c r="J493" s="8">
        <v>37257</v>
      </c>
      <c r="K493">
        <f t="shared" ca="1" si="121"/>
        <v>24</v>
      </c>
      <c r="L493" t="str">
        <f t="shared" ca="1" si="122"/>
        <v>&gt;20 años</v>
      </c>
      <c r="M493" s="8">
        <v>37257</v>
      </c>
      <c r="N493">
        <f t="shared" ca="1" si="136"/>
        <v>24</v>
      </c>
      <c r="O493" t="str">
        <f t="shared" ca="1" si="123"/>
        <v>&gt;20 años</v>
      </c>
      <c r="P493" s="8">
        <v>34700</v>
      </c>
      <c r="Q493">
        <f t="shared" ca="1" si="124"/>
        <v>31</v>
      </c>
      <c r="R493" t="str">
        <f t="shared" ca="1" si="125"/>
        <v>25-34</v>
      </c>
      <c r="S493" t="s">
        <v>103</v>
      </c>
      <c r="T493">
        <v>1</v>
      </c>
      <c r="V493">
        <v>1</v>
      </c>
      <c r="X493">
        <v>1</v>
      </c>
      <c r="Z493">
        <v>1</v>
      </c>
      <c r="BR493">
        <f t="shared" si="126"/>
        <v>4</v>
      </c>
      <c r="BS493" t="str">
        <f t="shared" si="127"/>
        <v>Préstamo</v>
      </c>
      <c r="BT493" t="s">
        <v>104</v>
      </c>
      <c r="BU493" t="s">
        <v>105</v>
      </c>
      <c r="BV493" t="s">
        <v>135</v>
      </c>
      <c r="BW493" s="8" t="s">
        <v>101</v>
      </c>
      <c r="BX493" s="9">
        <f t="shared" ca="1" si="128"/>
        <v>815504</v>
      </c>
      <c r="BY493" s="10" t="str">
        <f t="shared" ca="1" si="129"/>
        <v>750k-5 mil</v>
      </c>
      <c r="BZ493" s="7">
        <f t="shared" ca="1" si="130"/>
        <v>9238</v>
      </c>
      <c r="CA493" s="7"/>
      <c r="CB493" s="7">
        <f t="shared" ca="1" si="131"/>
        <v>9238</v>
      </c>
      <c r="CC493" s="7" t="s">
        <v>110</v>
      </c>
      <c r="CD493" s="7" t="s">
        <v>111</v>
      </c>
      <c r="CE493" s="7">
        <f t="shared" ca="1" si="132"/>
        <v>6</v>
      </c>
      <c r="CF493" s="7">
        <f t="shared" ca="1" si="133"/>
        <v>135917.33333333334</v>
      </c>
      <c r="CG493" s="11">
        <f t="shared" ca="1" si="134"/>
        <v>88.277116258930505</v>
      </c>
      <c r="CH493" s="7" t="str">
        <f t="shared" ca="1" si="135"/>
        <v>50-100x</v>
      </c>
      <c r="CI493" s="7" t="s">
        <v>158</v>
      </c>
    </row>
    <row r="494" spans="1:87" x14ac:dyDescent="0.75">
      <c r="A494" s="1">
        <v>11601</v>
      </c>
      <c r="B494" s="1" t="s">
        <v>99</v>
      </c>
      <c r="C494" s="13">
        <v>0.7</v>
      </c>
      <c r="D494" s="1" t="s">
        <v>100</v>
      </c>
      <c r="E494" s="1" t="s">
        <v>100</v>
      </c>
      <c r="F494" s="13">
        <v>0.4</v>
      </c>
      <c r="G494" s="13" t="str">
        <f t="shared" si="120"/>
        <v>Si</v>
      </c>
      <c r="H494" s="1" t="s">
        <v>116</v>
      </c>
      <c r="I494" s="2" t="s">
        <v>117</v>
      </c>
      <c r="J494" s="3">
        <v>36892</v>
      </c>
      <c r="K494" s="1">
        <f t="shared" ca="1" si="121"/>
        <v>25</v>
      </c>
      <c r="L494" s="1" t="str">
        <f t="shared" ca="1" si="122"/>
        <v>&gt;20 años</v>
      </c>
      <c r="M494" s="3">
        <v>36892</v>
      </c>
      <c r="N494" s="1">
        <f t="shared" ca="1" si="136"/>
        <v>25</v>
      </c>
      <c r="O494" s="1" t="str">
        <f t="shared" ca="1" si="123"/>
        <v>&gt;20 años</v>
      </c>
      <c r="P494" s="3">
        <v>32874</v>
      </c>
      <c r="Q494" s="1">
        <f t="shared" ca="1" si="124"/>
        <v>36</v>
      </c>
      <c r="R494" s="1" t="str">
        <f t="shared" ca="1" si="125"/>
        <v>35-44</v>
      </c>
      <c r="S494" s="1" t="s">
        <v>103</v>
      </c>
      <c r="T494" s="1">
        <v>1</v>
      </c>
      <c r="U494" s="1">
        <v>1</v>
      </c>
      <c r="V494" s="1">
        <v>1</v>
      </c>
      <c r="W494" s="1">
        <v>1</v>
      </c>
      <c r="X494" s="1">
        <v>1</v>
      </c>
      <c r="Y494" s="1">
        <v>1</v>
      </c>
      <c r="Z494" s="1">
        <v>1</v>
      </c>
      <c r="AA494" s="1"/>
      <c r="AB494" s="1"/>
      <c r="AC494" s="1"/>
      <c r="AD494" s="1"/>
      <c r="AE494" s="1"/>
      <c r="AF494" s="1"/>
      <c r="AG494" s="1"/>
      <c r="AH494" s="1"/>
      <c r="AI494" s="1"/>
      <c r="AJ494" s="1"/>
      <c r="AK494" s="1"/>
      <c r="AL494" s="1"/>
      <c r="AM494" s="1"/>
      <c r="AN494" s="1"/>
      <c r="AO494" s="1"/>
      <c r="AP494" s="1"/>
      <c r="AQ494" s="1"/>
      <c r="AR494" s="1"/>
      <c r="AS494" s="1"/>
      <c r="AT494" s="1"/>
      <c r="AU494" s="1"/>
      <c r="AV494" s="1"/>
      <c r="AW494" s="1"/>
      <c r="AX494" s="1"/>
      <c r="AY494" s="1"/>
      <c r="AZ494" s="1"/>
      <c r="BA494" s="1"/>
      <c r="BB494" s="1"/>
      <c r="BC494" s="1"/>
      <c r="BD494" s="1"/>
      <c r="BE494" s="1"/>
      <c r="BF494" s="1"/>
      <c r="BG494" s="1"/>
      <c r="BH494" s="1"/>
      <c r="BI494" s="1"/>
      <c r="BJ494" s="1"/>
      <c r="BK494" s="1"/>
      <c r="BL494" s="1"/>
      <c r="BM494" s="1"/>
      <c r="BN494" s="1"/>
      <c r="BO494" s="1"/>
      <c r="BP494" s="1"/>
      <c r="BQ494" s="1"/>
      <c r="BR494" s="1">
        <f t="shared" si="126"/>
        <v>7</v>
      </c>
      <c r="BS494" s="1" t="str">
        <f t="shared" si="127"/>
        <v>Préstamo</v>
      </c>
      <c r="BT494" s="1" t="s">
        <v>104</v>
      </c>
      <c r="BU494" s="1" t="s">
        <v>122</v>
      </c>
      <c r="BV494" s="1" t="s">
        <v>123</v>
      </c>
      <c r="BW494" s="3" t="s">
        <v>101</v>
      </c>
      <c r="BX494" s="4">
        <f t="shared" ca="1" si="128"/>
        <v>3015836</v>
      </c>
      <c r="BY494" s="5" t="str">
        <f t="shared" ca="1" si="129"/>
        <v>750k-5 mil</v>
      </c>
      <c r="BZ494" s="2">
        <f t="shared" ca="1" si="130"/>
        <v>1780094</v>
      </c>
      <c r="CA494" s="2"/>
      <c r="CB494" s="2">
        <f t="shared" ca="1" si="131"/>
        <v>1780094</v>
      </c>
      <c r="CC494" s="2" t="s">
        <v>119</v>
      </c>
      <c r="CD494" s="2" t="s">
        <v>125</v>
      </c>
      <c r="CE494" s="2">
        <f t="shared" ca="1" si="132"/>
        <v>7</v>
      </c>
      <c r="CF494" s="2">
        <f t="shared" ca="1" si="133"/>
        <v>430833.71428571426</v>
      </c>
      <c r="CG494" s="6">
        <f t="shared" ca="1" si="134"/>
        <v>1.694200418629578</v>
      </c>
      <c r="CH494" s="2" t="str">
        <f t="shared" ca="1" si="135"/>
        <v>1-5x</v>
      </c>
      <c r="CI494" s="2" t="s">
        <v>112</v>
      </c>
    </row>
    <row r="495" spans="1:87" x14ac:dyDescent="0.75">
      <c r="A495">
        <v>11602</v>
      </c>
      <c r="B495" t="s">
        <v>99</v>
      </c>
      <c r="C495" s="12">
        <v>0.8</v>
      </c>
      <c r="D495" t="s">
        <v>101</v>
      </c>
      <c r="E495" t="s">
        <v>100</v>
      </c>
      <c r="F495" s="12">
        <v>0.75</v>
      </c>
      <c r="G495" s="12" t="str">
        <f t="shared" si="120"/>
        <v>Si</v>
      </c>
      <c r="H495" t="s">
        <v>102</v>
      </c>
      <c r="I495" s="7" t="s">
        <v>102</v>
      </c>
      <c r="J495" s="8">
        <v>36526</v>
      </c>
      <c r="K495">
        <f t="shared" ca="1" si="121"/>
        <v>26</v>
      </c>
      <c r="L495" t="str">
        <f t="shared" ca="1" si="122"/>
        <v>&gt;20 años</v>
      </c>
      <c r="M495" s="8">
        <v>36526</v>
      </c>
      <c r="N495">
        <f t="shared" ca="1" si="136"/>
        <v>26</v>
      </c>
      <c r="O495" t="str">
        <f t="shared" ca="1" si="123"/>
        <v>&gt;20 años</v>
      </c>
      <c r="P495" s="8">
        <v>31048</v>
      </c>
      <c r="Q495">
        <f t="shared" ca="1" si="124"/>
        <v>41</v>
      </c>
      <c r="R495" t="str">
        <f t="shared" ca="1" si="125"/>
        <v>35-44</v>
      </c>
      <c r="S495" t="s">
        <v>131</v>
      </c>
      <c r="V495">
        <v>1</v>
      </c>
      <c r="X495">
        <v>1</v>
      </c>
      <c r="Z495">
        <v>1</v>
      </c>
      <c r="BR495">
        <f t="shared" si="126"/>
        <v>3</v>
      </c>
      <c r="BS495" t="str">
        <f t="shared" si="127"/>
        <v>Sin préstamo</v>
      </c>
      <c r="BT495" t="s">
        <v>104</v>
      </c>
      <c r="BU495" t="s">
        <v>109</v>
      </c>
      <c r="BV495" t="s">
        <v>106</v>
      </c>
      <c r="BW495" s="8" t="s">
        <v>101</v>
      </c>
      <c r="BX495" s="9" t="str">
        <f t="shared" ca="1" si="128"/>
        <v/>
      </c>
      <c r="BY495" s="10" t="str">
        <f t="shared" ca="1" si="129"/>
        <v/>
      </c>
      <c r="BZ495" s="7">
        <f t="shared" ca="1" si="130"/>
        <v>225674</v>
      </c>
      <c r="CA495" s="7"/>
      <c r="CB495" s="7">
        <f t="shared" ca="1" si="131"/>
        <v>225674</v>
      </c>
      <c r="CC495" s="7"/>
      <c r="CD495" s="7"/>
      <c r="CE495" s="7" t="str">
        <f t="shared" ca="1" si="132"/>
        <v/>
      </c>
      <c r="CF495" s="7" t="str">
        <f t="shared" ca="1" si="133"/>
        <v/>
      </c>
      <c r="CG495" s="11" t="str">
        <f t="shared" ca="1" si="134"/>
        <v/>
      </c>
      <c r="CH495" s="7" t="str">
        <f t="shared" ca="1" si="135"/>
        <v/>
      </c>
      <c r="CI495" s="7" t="s">
        <v>102</v>
      </c>
    </row>
    <row r="496" spans="1:87" x14ac:dyDescent="0.75">
      <c r="A496" s="1">
        <v>11603</v>
      </c>
      <c r="B496" s="1" t="s">
        <v>99</v>
      </c>
      <c r="C496" s="13">
        <v>0.75</v>
      </c>
      <c r="D496" s="1" t="s">
        <v>100</v>
      </c>
      <c r="E496" s="1" t="s">
        <v>101</v>
      </c>
      <c r="F496" s="13"/>
      <c r="G496" s="13" t="str">
        <f t="shared" si="120"/>
        <v>Si</v>
      </c>
      <c r="H496" s="1" t="s">
        <v>102</v>
      </c>
      <c r="I496" s="2" t="s">
        <v>102</v>
      </c>
      <c r="J496" s="3">
        <v>36161</v>
      </c>
      <c r="K496" s="1">
        <f t="shared" ca="1" si="121"/>
        <v>27</v>
      </c>
      <c r="L496" s="1" t="str">
        <f t="shared" ca="1" si="122"/>
        <v>&gt;20 años</v>
      </c>
      <c r="M496" s="3">
        <v>36161</v>
      </c>
      <c r="N496" s="1">
        <f t="shared" ca="1" si="136"/>
        <v>27</v>
      </c>
      <c r="O496" s="1" t="str">
        <f t="shared" ca="1" si="123"/>
        <v>&gt;20 años</v>
      </c>
      <c r="P496" s="3">
        <v>29221</v>
      </c>
      <c r="Q496" s="1">
        <f t="shared" ca="1" si="124"/>
        <v>46</v>
      </c>
      <c r="R496" s="1" t="str">
        <f t="shared" ca="1" si="125"/>
        <v>45-54</v>
      </c>
      <c r="S496" s="1" t="s">
        <v>126</v>
      </c>
      <c r="T496" s="1"/>
      <c r="U496" s="1">
        <v>1</v>
      </c>
      <c r="V496" s="1">
        <v>1</v>
      </c>
      <c r="W496" s="1">
        <v>1</v>
      </c>
      <c r="X496" s="1">
        <v>1</v>
      </c>
      <c r="Y496" s="1"/>
      <c r="Z496" s="1"/>
      <c r="AA496" s="1"/>
      <c r="AB496" s="1"/>
      <c r="AC496" s="1"/>
      <c r="AD496" s="1"/>
      <c r="AE496" s="1"/>
      <c r="AF496" s="1"/>
      <c r="AG496" s="1"/>
      <c r="AH496" s="1"/>
      <c r="AI496" s="1"/>
      <c r="AJ496" s="1"/>
      <c r="AK496" s="1"/>
      <c r="AL496" s="1"/>
      <c r="AM496" s="1"/>
      <c r="AN496" s="1"/>
      <c r="AO496" s="1"/>
      <c r="AP496" s="1"/>
      <c r="AQ496" s="1"/>
      <c r="AR496" s="1"/>
      <c r="AS496" s="1"/>
      <c r="AT496" s="1"/>
      <c r="AU496" s="1"/>
      <c r="AV496" s="1"/>
      <c r="AW496" s="1"/>
      <c r="AX496" s="1"/>
      <c r="AY496" s="1"/>
      <c r="AZ496" s="1"/>
      <c r="BA496" s="1"/>
      <c r="BB496" s="1"/>
      <c r="BC496" s="1"/>
      <c r="BD496" s="1"/>
      <c r="BE496" s="1"/>
      <c r="BF496" s="1"/>
      <c r="BG496" s="1"/>
      <c r="BH496" s="1"/>
      <c r="BI496" s="1"/>
      <c r="BJ496" s="1"/>
      <c r="BK496" s="1"/>
      <c r="BL496" s="1"/>
      <c r="BM496" s="1"/>
      <c r="BN496" s="1"/>
      <c r="BO496" s="1"/>
      <c r="BP496" s="1"/>
      <c r="BQ496" s="1"/>
      <c r="BR496" s="1">
        <f t="shared" si="126"/>
        <v>4</v>
      </c>
      <c r="BS496" s="1" t="str">
        <f t="shared" si="127"/>
        <v>Sin préstamo</v>
      </c>
      <c r="BT496" s="1" t="s">
        <v>104</v>
      </c>
      <c r="BU496" s="1" t="s">
        <v>109</v>
      </c>
      <c r="BV496" s="1" t="s">
        <v>106</v>
      </c>
      <c r="BW496" s="3" t="s">
        <v>101</v>
      </c>
      <c r="BX496" s="4" t="str">
        <f t="shared" ca="1" si="128"/>
        <v/>
      </c>
      <c r="BY496" s="5" t="str">
        <f t="shared" ca="1" si="129"/>
        <v/>
      </c>
      <c r="BZ496" s="2">
        <f t="shared" ca="1" si="130"/>
        <v>573286</v>
      </c>
      <c r="CA496" s="2"/>
      <c r="CB496" s="2">
        <f t="shared" ca="1" si="131"/>
        <v>573286</v>
      </c>
      <c r="CC496" s="2"/>
      <c r="CD496" s="2"/>
      <c r="CE496" s="2" t="str">
        <f t="shared" ca="1" si="132"/>
        <v/>
      </c>
      <c r="CF496" s="2" t="str">
        <f t="shared" ca="1" si="133"/>
        <v/>
      </c>
      <c r="CG496" s="6" t="str">
        <f t="shared" ca="1" si="134"/>
        <v/>
      </c>
      <c r="CH496" s="2" t="str">
        <f t="shared" ca="1" si="135"/>
        <v/>
      </c>
      <c r="CI496" s="2" t="s">
        <v>102</v>
      </c>
    </row>
    <row r="497" spans="1:87" x14ac:dyDescent="0.75">
      <c r="A497">
        <v>11604</v>
      </c>
      <c r="B497" t="s">
        <v>99</v>
      </c>
      <c r="C497" s="12">
        <v>1</v>
      </c>
      <c r="D497" t="s">
        <v>101</v>
      </c>
      <c r="E497" t="s">
        <v>101</v>
      </c>
      <c r="G497" s="12" t="str">
        <f t="shared" si="120"/>
        <v>Si</v>
      </c>
      <c r="H497" t="s">
        <v>102</v>
      </c>
      <c r="I497" s="7" t="s">
        <v>124</v>
      </c>
      <c r="J497" s="8">
        <v>45658</v>
      </c>
      <c r="K497">
        <f t="shared" ca="1" si="121"/>
        <v>1</v>
      </c>
      <c r="L497" t="str">
        <f t="shared" ca="1" si="122"/>
        <v>1-3 años</v>
      </c>
      <c r="M497" s="8">
        <v>45658</v>
      </c>
      <c r="N497">
        <f t="shared" ca="1" si="136"/>
        <v>1</v>
      </c>
      <c r="O497" t="str">
        <f t="shared" ca="1" si="123"/>
        <v>1-3 años</v>
      </c>
      <c r="P497" s="8">
        <v>27395</v>
      </c>
      <c r="Q497">
        <f t="shared" ca="1" si="124"/>
        <v>51</v>
      </c>
      <c r="R497" t="str">
        <f t="shared" ca="1" si="125"/>
        <v>45-54</v>
      </c>
      <c r="S497" t="s">
        <v>103</v>
      </c>
      <c r="V497">
        <v>1</v>
      </c>
      <c r="X497">
        <v>1</v>
      </c>
      <c r="Z497">
        <v>1</v>
      </c>
      <c r="BR497">
        <f t="shared" si="126"/>
        <v>3</v>
      </c>
      <c r="BS497" t="str">
        <f t="shared" si="127"/>
        <v>Sin préstamo</v>
      </c>
      <c r="BT497" t="s">
        <v>104</v>
      </c>
      <c r="BU497" t="s">
        <v>122</v>
      </c>
      <c r="BV497" t="s">
        <v>123</v>
      </c>
      <c r="BW497" s="8" t="s">
        <v>101</v>
      </c>
      <c r="BX497" s="9" t="str">
        <f t="shared" ca="1" si="128"/>
        <v/>
      </c>
      <c r="BY497" s="10" t="str">
        <f t="shared" ca="1" si="129"/>
        <v/>
      </c>
      <c r="BZ497" s="7">
        <f t="shared" ca="1" si="130"/>
        <v>176612</v>
      </c>
      <c r="CA497" s="7"/>
      <c r="CB497" s="7">
        <f t="shared" ca="1" si="131"/>
        <v>176612</v>
      </c>
      <c r="CC497" s="7"/>
      <c r="CD497" s="7"/>
      <c r="CE497" s="7" t="str">
        <f t="shared" ca="1" si="132"/>
        <v/>
      </c>
      <c r="CF497" s="7" t="str">
        <f t="shared" ca="1" si="133"/>
        <v/>
      </c>
      <c r="CG497" s="11" t="str">
        <f t="shared" ca="1" si="134"/>
        <v/>
      </c>
      <c r="CH497" s="7" t="str">
        <f t="shared" ca="1" si="135"/>
        <v/>
      </c>
      <c r="CI497" s="7" t="s">
        <v>102</v>
      </c>
    </row>
    <row r="498" spans="1:87" x14ac:dyDescent="0.75">
      <c r="A498" s="1">
        <v>11605</v>
      </c>
      <c r="B498" s="1" t="s">
        <v>99</v>
      </c>
      <c r="C498" s="13">
        <v>0</v>
      </c>
      <c r="D498" s="1" t="s">
        <v>100</v>
      </c>
      <c r="E498" s="1" t="s">
        <v>100</v>
      </c>
      <c r="F498" s="13">
        <v>0.15</v>
      </c>
      <c r="G498" s="13" t="str">
        <f t="shared" si="120"/>
        <v>No</v>
      </c>
      <c r="H498" s="1" t="s">
        <v>102</v>
      </c>
      <c r="I498" s="2" t="s">
        <v>117</v>
      </c>
      <c r="J498" s="3">
        <v>45658</v>
      </c>
      <c r="K498" s="1">
        <f t="shared" ca="1" si="121"/>
        <v>1</v>
      </c>
      <c r="L498" s="1" t="str">
        <f t="shared" ca="1" si="122"/>
        <v>1-3 años</v>
      </c>
      <c r="M498" s="3">
        <v>45658</v>
      </c>
      <c r="N498" s="1">
        <f t="shared" ca="1" si="136"/>
        <v>1</v>
      </c>
      <c r="O498" s="1" t="str">
        <f t="shared" ca="1" si="123"/>
        <v>1-3 años</v>
      </c>
      <c r="P498" s="3">
        <v>25569</v>
      </c>
      <c r="Q498" s="1">
        <f t="shared" ca="1" si="124"/>
        <v>56</v>
      </c>
      <c r="R498" s="1" t="str">
        <f t="shared" ca="1" si="125"/>
        <v>55-64</v>
      </c>
      <c r="S498" s="1" t="s">
        <v>103</v>
      </c>
      <c r="T498" s="1"/>
      <c r="U498" s="1">
        <v>1</v>
      </c>
      <c r="V498" s="1"/>
      <c r="W498" s="1">
        <v>1</v>
      </c>
      <c r="X498" s="1"/>
      <c r="Y498" s="1">
        <v>1</v>
      </c>
      <c r="Z498" s="1"/>
      <c r="AA498" s="1"/>
      <c r="AB498" s="1"/>
      <c r="AC498" s="1"/>
      <c r="AD498" s="1"/>
      <c r="AE498" s="1"/>
      <c r="AF498" s="1"/>
      <c r="AG498" s="1"/>
      <c r="AH498" s="1"/>
      <c r="AI498" s="1"/>
      <c r="AJ498" s="1"/>
      <c r="AK498" s="1"/>
      <c r="AL498" s="1"/>
      <c r="AM498" s="1"/>
      <c r="AN498" s="1"/>
      <c r="AO498" s="1"/>
      <c r="AP498" s="1"/>
      <c r="AQ498" s="1"/>
      <c r="AR498" s="1"/>
      <c r="AS498" s="1"/>
      <c r="AT498" s="1"/>
      <c r="AU498" s="1"/>
      <c r="AV498" s="1"/>
      <c r="AW498" s="1"/>
      <c r="AX498" s="1"/>
      <c r="AY498" s="1"/>
      <c r="AZ498" s="1"/>
      <c r="BA498" s="1"/>
      <c r="BB498" s="1"/>
      <c r="BC498" s="1"/>
      <c r="BD498" s="1"/>
      <c r="BE498" s="1"/>
      <c r="BF498" s="1"/>
      <c r="BG498" s="1"/>
      <c r="BH498" s="1"/>
      <c r="BI498" s="1"/>
      <c r="BJ498" s="1"/>
      <c r="BK498" s="1"/>
      <c r="BL498" s="1"/>
      <c r="BM498" s="1"/>
      <c r="BN498" s="1"/>
      <c r="BO498" s="1"/>
      <c r="BP498" s="1"/>
      <c r="BQ498" s="1"/>
      <c r="BR498" s="1">
        <f t="shared" si="126"/>
        <v>3</v>
      </c>
      <c r="BS498" s="1" t="str">
        <f t="shared" si="127"/>
        <v>Sin préstamo</v>
      </c>
      <c r="BT498" s="1" t="s">
        <v>104</v>
      </c>
      <c r="BU498" s="1" t="s">
        <v>122</v>
      </c>
      <c r="BV498" s="1" t="s">
        <v>123</v>
      </c>
      <c r="BW498" s="3" t="s">
        <v>101</v>
      </c>
      <c r="BX498" s="4" t="str">
        <f t="shared" ca="1" si="128"/>
        <v/>
      </c>
      <c r="BY498" s="5" t="str">
        <f t="shared" ca="1" si="129"/>
        <v/>
      </c>
      <c r="BZ498" s="2">
        <f t="shared" ca="1" si="130"/>
        <v>1525046</v>
      </c>
      <c r="CA498" s="2"/>
      <c r="CB498" s="2">
        <f t="shared" ca="1" si="131"/>
        <v>1525046</v>
      </c>
      <c r="CC498" s="2"/>
      <c r="CD498" s="2"/>
      <c r="CE498" s="2" t="str">
        <f t="shared" ca="1" si="132"/>
        <v/>
      </c>
      <c r="CF498" s="2" t="str">
        <f t="shared" ca="1" si="133"/>
        <v/>
      </c>
      <c r="CG498" s="6" t="str">
        <f t="shared" ca="1" si="134"/>
        <v/>
      </c>
      <c r="CH498" s="2" t="str">
        <f t="shared" ca="1" si="135"/>
        <v/>
      </c>
      <c r="CI498" s="2" t="s">
        <v>102</v>
      </c>
    </row>
    <row r="499" spans="1:87" x14ac:dyDescent="0.75">
      <c r="A499">
        <v>11606</v>
      </c>
      <c r="B499" t="s">
        <v>99</v>
      </c>
      <c r="C499" s="12">
        <v>0.4</v>
      </c>
      <c r="D499" t="s">
        <v>101</v>
      </c>
      <c r="E499" t="s">
        <v>100</v>
      </c>
      <c r="F499" s="12">
        <v>0.5</v>
      </c>
      <c r="G499" s="12" t="str">
        <f t="shared" si="120"/>
        <v>No</v>
      </c>
      <c r="H499" t="s">
        <v>102</v>
      </c>
      <c r="I499" s="7" t="s">
        <v>102</v>
      </c>
      <c r="J499" s="8">
        <v>45473</v>
      </c>
      <c r="K499">
        <f t="shared" ca="1" si="121"/>
        <v>2</v>
      </c>
      <c r="L499" t="str">
        <f t="shared" ca="1" si="122"/>
        <v>1-3 años</v>
      </c>
      <c r="M499" s="8">
        <v>45473</v>
      </c>
      <c r="N499">
        <f t="shared" ca="1" si="136"/>
        <v>2</v>
      </c>
      <c r="O499" t="str">
        <f t="shared" ca="1" si="123"/>
        <v>1-3 años</v>
      </c>
      <c r="P499" s="8">
        <v>23743</v>
      </c>
      <c r="Q499">
        <f t="shared" ca="1" si="124"/>
        <v>61</v>
      </c>
      <c r="R499" t="str">
        <f t="shared" ca="1" si="125"/>
        <v>55-64</v>
      </c>
      <c r="S499" t="s">
        <v>137</v>
      </c>
      <c r="T499">
        <v>1</v>
      </c>
      <c r="V499">
        <v>1</v>
      </c>
      <c r="X499">
        <v>1</v>
      </c>
      <c r="Z499">
        <v>1</v>
      </c>
      <c r="BR499">
        <f t="shared" si="126"/>
        <v>4</v>
      </c>
      <c r="BS499" t="str">
        <f t="shared" si="127"/>
        <v>Préstamo</v>
      </c>
      <c r="BT499" t="s">
        <v>104</v>
      </c>
      <c r="BU499" t="s">
        <v>122</v>
      </c>
      <c r="BV499" t="s">
        <v>123</v>
      </c>
      <c r="BW499" s="8" t="s">
        <v>101</v>
      </c>
      <c r="BX499" s="9">
        <f t="shared" ca="1" si="128"/>
        <v>2952629</v>
      </c>
      <c r="BY499" s="10" t="str">
        <f t="shared" ca="1" si="129"/>
        <v>750k-5 mil</v>
      </c>
      <c r="BZ499" s="7">
        <f t="shared" ca="1" si="130"/>
        <v>1195490</v>
      </c>
      <c r="CA499" s="7"/>
      <c r="CB499" s="7">
        <f t="shared" ca="1" si="131"/>
        <v>1195490</v>
      </c>
      <c r="CC499" s="7" t="s">
        <v>119</v>
      </c>
      <c r="CD499" s="7" t="s">
        <v>111</v>
      </c>
      <c r="CE499" s="7">
        <f t="shared" ca="1" si="132"/>
        <v>3</v>
      </c>
      <c r="CF499" s="7">
        <f t="shared" ca="1" si="133"/>
        <v>984209.66666666663</v>
      </c>
      <c r="CG499" s="11">
        <f t="shared" ca="1" si="134"/>
        <v>2.4698065228483719</v>
      </c>
      <c r="CH499" s="7" t="str">
        <f t="shared" ca="1" si="135"/>
        <v>1-5x</v>
      </c>
      <c r="CI499" s="7" t="s">
        <v>112</v>
      </c>
    </row>
    <row r="500" spans="1:87" x14ac:dyDescent="0.75">
      <c r="A500" s="1">
        <v>11607</v>
      </c>
      <c r="B500" s="1" t="s">
        <v>99</v>
      </c>
      <c r="C500" s="13">
        <v>0.15</v>
      </c>
      <c r="D500" s="1" t="s">
        <v>100</v>
      </c>
      <c r="E500" s="1" t="s">
        <v>101</v>
      </c>
      <c r="F500" s="13"/>
      <c r="G500" s="13" t="str">
        <f t="shared" si="120"/>
        <v>No</v>
      </c>
      <c r="H500" s="1" t="s">
        <v>102</v>
      </c>
      <c r="I500" s="2" t="s">
        <v>102</v>
      </c>
      <c r="J500" s="3">
        <v>45292</v>
      </c>
      <c r="K500" s="1">
        <f t="shared" ca="1" si="121"/>
        <v>2</v>
      </c>
      <c r="L500" s="1" t="str">
        <f t="shared" ca="1" si="122"/>
        <v>1-3 años</v>
      </c>
      <c r="M500" s="3">
        <v>45292</v>
      </c>
      <c r="N500" s="1">
        <f t="shared" ca="1" si="136"/>
        <v>2</v>
      </c>
      <c r="O500" s="1" t="str">
        <f t="shared" ca="1" si="123"/>
        <v>1-3 años</v>
      </c>
      <c r="P500" s="3">
        <v>36526</v>
      </c>
      <c r="Q500" s="1">
        <f t="shared" ca="1" si="124"/>
        <v>26</v>
      </c>
      <c r="R500" s="1" t="str">
        <f t="shared" ca="1" si="125"/>
        <v>25-34</v>
      </c>
      <c r="S500" s="1" t="s">
        <v>159</v>
      </c>
      <c r="T500" s="1"/>
      <c r="U500" s="1">
        <v>1</v>
      </c>
      <c r="V500" s="1">
        <v>1</v>
      </c>
      <c r="W500" s="1">
        <v>1</v>
      </c>
      <c r="X500" s="1">
        <v>1</v>
      </c>
      <c r="Y500" s="1">
        <v>1</v>
      </c>
      <c r="Z500" s="1">
        <v>1</v>
      </c>
      <c r="AA500" s="1"/>
      <c r="AB500" s="1"/>
      <c r="AC500" s="1"/>
      <c r="AD500" s="1"/>
      <c r="AE500" s="1"/>
      <c r="AF500" s="1"/>
      <c r="AG500" s="1"/>
      <c r="AH500" s="1"/>
      <c r="AI500" s="1"/>
      <c r="AJ500" s="1"/>
      <c r="AK500" s="1"/>
      <c r="AL500" s="1"/>
      <c r="AM500" s="1"/>
      <c r="AN500" s="1"/>
      <c r="AO500" s="1"/>
      <c r="AP500" s="1"/>
      <c r="AQ500" s="1"/>
      <c r="AR500" s="1"/>
      <c r="AS500" s="1"/>
      <c r="AT500" s="1"/>
      <c r="AU500" s="1"/>
      <c r="AV500" s="1"/>
      <c r="AW500" s="1"/>
      <c r="AX500" s="1"/>
      <c r="AY500" s="1"/>
      <c r="AZ500" s="1"/>
      <c r="BA500" s="1"/>
      <c r="BB500" s="1"/>
      <c r="BC500" s="1"/>
      <c r="BD500" s="1"/>
      <c r="BE500" s="1"/>
      <c r="BF500" s="1"/>
      <c r="BG500" s="1"/>
      <c r="BH500" s="1"/>
      <c r="BI500" s="1"/>
      <c r="BJ500" s="1"/>
      <c r="BK500" s="1"/>
      <c r="BL500" s="1"/>
      <c r="BM500" s="1"/>
      <c r="BN500" s="1"/>
      <c r="BO500" s="1"/>
      <c r="BP500" s="1"/>
      <c r="BQ500" s="1"/>
      <c r="BR500" s="1">
        <f t="shared" si="126"/>
        <v>6</v>
      </c>
      <c r="BS500" s="1" t="str">
        <f t="shared" si="127"/>
        <v>Sin préstamo</v>
      </c>
      <c r="BT500" s="1" t="s">
        <v>104</v>
      </c>
      <c r="BU500" s="1" t="s">
        <v>105</v>
      </c>
      <c r="BV500" s="1" t="s">
        <v>106</v>
      </c>
      <c r="BW500" s="3" t="s">
        <v>101</v>
      </c>
      <c r="BX500" s="4" t="str">
        <f t="shared" ca="1" si="128"/>
        <v/>
      </c>
      <c r="BY500" s="5" t="str">
        <f t="shared" ca="1" si="129"/>
        <v/>
      </c>
      <c r="BZ500" s="2">
        <f t="shared" ca="1" si="130"/>
        <v>23666</v>
      </c>
      <c r="CA500" s="2"/>
      <c r="CB500" s="2">
        <f t="shared" ca="1" si="131"/>
        <v>23666</v>
      </c>
      <c r="CC500" s="2"/>
      <c r="CD500" s="2"/>
      <c r="CE500" s="2" t="str">
        <f t="shared" ca="1" si="132"/>
        <v/>
      </c>
      <c r="CF500" s="2" t="str">
        <f t="shared" ca="1" si="133"/>
        <v/>
      </c>
      <c r="CG500" s="6" t="str">
        <f t="shared" ca="1" si="134"/>
        <v/>
      </c>
      <c r="CH500" s="2" t="str">
        <f t="shared" ca="1" si="135"/>
        <v/>
      </c>
      <c r="CI500" s="2" t="s">
        <v>102</v>
      </c>
    </row>
    <row r="501" spans="1:87" x14ac:dyDescent="0.75">
      <c r="A501">
        <v>11608</v>
      </c>
      <c r="B501" t="s">
        <v>99</v>
      </c>
      <c r="C501" s="12">
        <v>0.2</v>
      </c>
      <c r="D501" t="s">
        <v>101</v>
      </c>
      <c r="E501" t="s">
        <v>101</v>
      </c>
      <c r="G501" s="12" t="str">
        <f t="shared" si="120"/>
        <v>No</v>
      </c>
      <c r="H501" t="s">
        <v>102</v>
      </c>
      <c r="I501" s="7" t="s">
        <v>102</v>
      </c>
      <c r="J501" s="8">
        <v>45107</v>
      </c>
      <c r="K501">
        <f t="shared" ca="1" si="121"/>
        <v>3</v>
      </c>
      <c r="L501" t="str">
        <f t="shared" ca="1" si="122"/>
        <v>3-5 años</v>
      </c>
      <c r="M501" s="8">
        <v>45107</v>
      </c>
      <c r="N501">
        <f t="shared" ca="1" si="136"/>
        <v>3</v>
      </c>
      <c r="O501" t="str">
        <f t="shared" ca="1" si="123"/>
        <v>3-5 años</v>
      </c>
      <c r="P501" s="8">
        <v>34700</v>
      </c>
      <c r="Q501">
        <f t="shared" ca="1" si="124"/>
        <v>31</v>
      </c>
      <c r="R501" t="str">
        <f t="shared" ca="1" si="125"/>
        <v>25-34</v>
      </c>
      <c r="S501" t="s">
        <v>103</v>
      </c>
      <c r="V501">
        <v>1</v>
      </c>
      <c r="X501">
        <v>1</v>
      </c>
      <c r="Z501">
        <v>1</v>
      </c>
      <c r="BR501">
        <f t="shared" si="126"/>
        <v>3</v>
      </c>
      <c r="BS501" t="str">
        <f t="shared" si="127"/>
        <v>Sin préstamo</v>
      </c>
      <c r="BT501" t="s">
        <v>104</v>
      </c>
      <c r="BU501" t="s">
        <v>105</v>
      </c>
      <c r="BV501" t="s">
        <v>106</v>
      </c>
      <c r="BW501" s="8" t="s">
        <v>101</v>
      </c>
      <c r="BX501" s="9" t="str">
        <f t="shared" ca="1" si="128"/>
        <v/>
      </c>
      <c r="BY501" s="10" t="str">
        <f t="shared" ca="1" si="129"/>
        <v/>
      </c>
      <c r="BZ501" s="7">
        <f t="shared" ca="1" si="130"/>
        <v>1754575</v>
      </c>
      <c r="CA501" s="7"/>
      <c r="CB501" s="7">
        <f t="shared" ca="1" si="131"/>
        <v>1754575</v>
      </c>
      <c r="CC501" s="7"/>
      <c r="CD501" s="7"/>
      <c r="CE501" s="7" t="str">
        <f t="shared" ca="1" si="132"/>
        <v/>
      </c>
      <c r="CF501" s="7" t="str">
        <f t="shared" ca="1" si="133"/>
        <v/>
      </c>
      <c r="CG501" s="11" t="str">
        <f t="shared" ca="1" si="134"/>
        <v/>
      </c>
      <c r="CH501" s="7" t="str">
        <f t="shared" ca="1" si="135"/>
        <v/>
      </c>
      <c r="CI501" s="7" t="s">
        <v>102</v>
      </c>
    </row>
    <row r="502" spans="1:87" x14ac:dyDescent="0.75">
      <c r="A502" s="1">
        <v>11609</v>
      </c>
      <c r="B502" s="1" t="s">
        <v>163</v>
      </c>
      <c r="C502" s="13">
        <v>0.3</v>
      </c>
      <c r="D502" s="1" t="s">
        <v>100</v>
      </c>
      <c r="E502" s="1" t="s">
        <v>100</v>
      </c>
      <c r="F502" s="13">
        <v>0.15</v>
      </c>
      <c r="G502" s="13" t="str">
        <f t="shared" si="120"/>
        <v>No</v>
      </c>
      <c r="H502" s="1" t="s">
        <v>102</v>
      </c>
      <c r="I502" s="2" t="s">
        <v>102</v>
      </c>
      <c r="J502" s="3">
        <v>44927</v>
      </c>
      <c r="K502" s="1">
        <f t="shared" ca="1" si="121"/>
        <v>3</v>
      </c>
      <c r="L502" s="1" t="str">
        <f t="shared" ca="1" si="122"/>
        <v>3-5 años</v>
      </c>
      <c r="M502" s="3">
        <v>44927</v>
      </c>
      <c r="N502" s="1">
        <f t="shared" ca="1" si="136"/>
        <v>3</v>
      </c>
      <c r="O502" s="1" t="str">
        <f t="shared" ca="1" si="123"/>
        <v>3-5 años</v>
      </c>
      <c r="P502" s="3">
        <v>32874</v>
      </c>
      <c r="Q502" s="1">
        <f t="shared" ca="1" si="124"/>
        <v>36</v>
      </c>
      <c r="R502" s="1" t="str">
        <f t="shared" ca="1" si="125"/>
        <v>35-44</v>
      </c>
      <c r="S502" s="1" t="s">
        <v>137</v>
      </c>
      <c r="T502" s="1">
        <v>1</v>
      </c>
      <c r="U502" s="1">
        <v>1</v>
      </c>
      <c r="V502" s="1">
        <v>1</v>
      </c>
      <c r="W502" s="1">
        <v>1</v>
      </c>
      <c r="X502" s="1">
        <v>1</v>
      </c>
      <c r="Y502" s="1"/>
      <c r="Z502" s="1"/>
      <c r="AA502" s="1"/>
      <c r="AB502" s="1"/>
      <c r="AC502" s="1"/>
      <c r="AD502" s="1"/>
      <c r="AE502" s="1"/>
      <c r="AF502" s="1"/>
      <c r="AG502" s="1"/>
      <c r="AH502" s="1"/>
      <c r="AI502" s="1"/>
      <c r="AJ502" s="1"/>
      <c r="AK502" s="1"/>
      <c r="AL502" s="1"/>
      <c r="AM502" s="1"/>
      <c r="AN502" s="1"/>
      <c r="AO502" s="1"/>
      <c r="AP502" s="1"/>
      <c r="AQ502" s="1"/>
      <c r="AR502" s="1"/>
      <c r="AS502" s="1"/>
      <c r="AT502" s="1"/>
      <c r="AU502" s="1"/>
      <c r="AV502" s="1"/>
      <c r="AW502" s="1"/>
      <c r="AX502" s="1"/>
      <c r="AY502" s="1"/>
      <c r="AZ502" s="1"/>
      <c r="BA502" s="1"/>
      <c r="BB502" s="1"/>
      <c r="BC502" s="1"/>
      <c r="BD502" s="1"/>
      <c r="BE502" s="1"/>
      <c r="BF502" s="1"/>
      <c r="BG502" s="1"/>
      <c r="BH502" s="1"/>
      <c r="BI502" s="1"/>
      <c r="BJ502" s="1"/>
      <c r="BK502" s="1"/>
      <c r="BL502" s="1"/>
      <c r="BM502" s="1"/>
      <c r="BN502" s="1"/>
      <c r="BO502" s="1"/>
      <c r="BP502" s="1"/>
      <c r="BQ502" s="1"/>
      <c r="BR502" s="1">
        <f t="shared" si="126"/>
        <v>5</v>
      </c>
      <c r="BS502" s="1" t="str">
        <f t="shared" si="127"/>
        <v>Préstamo</v>
      </c>
      <c r="BT502" s="1" t="s">
        <v>104</v>
      </c>
      <c r="BU502" s="1" t="s">
        <v>105</v>
      </c>
      <c r="BV502" s="1" t="s">
        <v>106</v>
      </c>
      <c r="BW502" s="3" t="s">
        <v>101</v>
      </c>
      <c r="BX502" s="4">
        <f t="shared" ca="1" si="128"/>
        <v>1923078</v>
      </c>
      <c r="BY502" s="5" t="str">
        <f t="shared" ca="1" si="129"/>
        <v>750k-5 mil</v>
      </c>
      <c r="BZ502" s="2">
        <f t="shared" ca="1" si="130"/>
        <v>1472225</v>
      </c>
      <c r="CA502" s="2"/>
      <c r="CB502" s="2">
        <f t="shared" ca="1" si="131"/>
        <v>1472225</v>
      </c>
      <c r="CC502" s="2" t="s">
        <v>119</v>
      </c>
      <c r="CD502" s="2" t="s">
        <v>125</v>
      </c>
      <c r="CE502" s="2">
        <f t="shared" ca="1" si="132"/>
        <v>2</v>
      </c>
      <c r="CF502" s="2">
        <f t="shared" ca="1" si="133"/>
        <v>961539</v>
      </c>
      <c r="CG502" s="6">
        <f t="shared" ca="1" si="134"/>
        <v>1.3062391957751023</v>
      </c>
      <c r="CH502" s="2" t="str">
        <f t="shared" ca="1" si="135"/>
        <v>1-5x</v>
      </c>
      <c r="CI502" s="2" t="s">
        <v>112</v>
      </c>
    </row>
    <row r="503" spans="1:87" x14ac:dyDescent="0.75">
      <c r="A503">
        <v>11610</v>
      </c>
      <c r="B503" t="s">
        <v>127</v>
      </c>
      <c r="C503" s="12">
        <v>0.4</v>
      </c>
      <c r="D503" t="s">
        <v>101</v>
      </c>
      <c r="E503" t="s">
        <v>100</v>
      </c>
      <c r="F503" s="12">
        <v>0.3</v>
      </c>
      <c r="G503" s="12" t="str">
        <f t="shared" si="120"/>
        <v>No</v>
      </c>
      <c r="H503" t="s">
        <v>116</v>
      </c>
      <c r="I503" s="7" t="s">
        <v>124</v>
      </c>
      <c r="J503" s="8">
        <v>44742</v>
      </c>
      <c r="K503">
        <f t="shared" ca="1" si="121"/>
        <v>4</v>
      </c>
      <c r="L503" t="str">
        <f t="shared" ca="1" si="122"/>
        <v>3-5 años</v>
      </c>
      <c r="M503" s="8">
        <v>44742</v>
      </c>
      <c r="N503">
        <f t="shared" ca="1" si="136"/>
        <v>4</v>
      </c>
      <c r="O503" t="str">
        <f t="shared" ca="1" si="123"/>
        <v>3-5 años</v>
      </c>
      <c r="P503" s="8">
        <v>31048</v>
      </c>
      <c r="Q503">
        <f t="shared" ca="1" si="124"/>
        <v>41</v>
      </c>
      <c r="R503" t="str">
        <f t="shared" ca="1" si="125"/>
        <v>35-44</v>
      </c>
      <c r="S503" t="s">
        <v>114</v>
      </c>
      <c r="T503">
        <v>1</v>
      </c>
      <c r="V503">
        <v>1</v>
      </c>
      <c r="X503">
        <v>1</v>
      </c>
      <c r="Z503">
        <v>1</v>
      </c>
      <c r="BR503">
        <f t="shared" si="126"/>
        <v>4</v>
      </c>
      <c r="BS503" t="str">
        <f t="shared" si="127"/>
        <v>Préstamo</v>
      </c>
      <c r="BT503" t="s">
        <v>104</v>
      </c>
      <c r="BU503" t="s">
        <v>109</v>
      </c>
      <c r="BV503" t="s">
        <v>106</v>
      </c>
      <c r="BW503" s="8" t="s">
        <v>101</v>
      </c>
      <c r="BX503" s="9">
        <f t="shared" ca="1" si="128"/>
        <v>3912883</v>
      </c>
      <c r="BY503" s="10" t="str">
        <f t="shared" ca="1" si="129"/>
        <v>750k-5 mil</v>
      </c>
      <c r="BZ503" s="7">
        <f t="shared" ca="1" si="130"/>
        <v>167831</v>
      </c>
      <c r="CA503" s="7"/>
      <c r="CB503" s="7">
        <f t="shared" ca="1" si="131"/>
        <v>167831</v>
      </c>
      <c r="CC503" s="7" t="s">
        <v>119</v>
      </c>
      <c r="CD503" s="7" t="s">
        <v>111</v>
      </c>
      <c r="CE503" s="7">
        <f t="shared" ca="1" si="132"/>
        <v>3</v>
      </c>
      <c r="CF503" s="7">
        <f t="shared" ca="1" si="133"/>
        <v>1304294.3333333333</v>
      </c>
      <c r="CG503" s="11">
        <f t="shared" ca="1" si="134"/>
        <v>23.314423437863088</v>
      </c>
      <c r="CH503" s="7" t="str">
        <f t="shared" ca="1" si="135"/>
        <v>20-50x</v>
      </c>
      <c r="CI503" s="7" t="s">
        <v>112</v>
      </c>
    </row>
  </sheetData>
  <autoFilter ref="A3:CI503" xr:uid="{00000000-0001-0000-0000-000000000000}"/>
  <pageMargins left="0.7" right="0.7" top="0.75" bottom="0.75" header="0.3" footer="0.3"/>
  <drawing r:id="rId1"/>
  <extLst>
    <ext xmlns:x14="http://schemas.microsoft.com/office/spreadsheetml/2009/9/main" uri="{CCE6A557-97BC-4b89-ADB6-D9C93CAAB3DF}">
      <x14:dataValidations xmlns:xm="http://schemas.microsoft.com/office/excel/2006/main" count="4">
        <x14:dataValidation type="list" allowBlank="1" showInputMessage="1" showErrorMessage="1" xr:uid="{6F54E9BD-1B4D-4334-97D4-86AECD29BCEF}">
          <x14:formula1>
            <xm:f>Configuración!$A$3:$A$4</xm:f>
          </x14:formula1>
          <xm:sqref>D4:E1048576 BW4:BW1048576</xm:sqref>
        </x14:dataValidation>
        <x14:dataValidation type="list" allowBlank="1" showInputMessage="1" showErrorMessage="1" xr:uid="{F351B155-3F2E-4452-8594-680C48EC7231}">
          <x14:formula1>
            <xm:f>Configuración!$D$3:$D$6</xm:f>
          </x14:formula1>
          <xm:sqref>I4:I1048576</xm:sqref>
        </x14:dataValidation>
        <x14:dataValidation type="list" allowBlank="1" showInputMessage="1" showErrorMessage="1" xr:uid="{AD36D396-A5BC-47E1-8405-B6FECECC4929}">
          <x14:formula1>
            <xm:f>Configuración!$B$3:$B$4</xm:f>
          </x14:formula1>
          <xm:sqref>T4:BQ1048576</xm:sqref>
        </x14:dataValidation>
        <x14:dataValidation type="list" allowBlank="1" showInputMessage="1" showErrorMessage="1" xr:uid="{BF2E11BB-22DD-466C-A0F7-82D8C3944EC9}">
          <x14:formula1>
            <xm:f>Configuración!$C$3:$C$52</xm:f>
          </x14:formula1>
          <xm:sqref>H1 H4:H1048576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6E7061-E79B-4303-A01E-AA7C46C1F551}">
  <sheetPr>
    <tabColor theme="3"/>
  </sheetPr>
  <dimension ref="A1:XFC1547"/>
  <sheetViews>
    <sheetView showGridLines="0" topLeftCell="A101" zoomScale="90" zoomScaleNormal="90" workbookViewId="0">
      <selection activeCell="A161" sqref="A161"/>
    </sheetView>
  </sheetViews>
  <sheetFormatPr defaultColWidth="8.76953125" defaultRowHeight="14.75" outlineLevelRow="2" x14ac:dyDescent="0.75"/>
  <cols>
    <col min="1" max="1" width="52.76953125" style="18" bestFit="1" customWidth="1"/>
    <col min="2" max="2" width="18" style="18" bestFit="1" customWidth="1"/>
    <col min="3" max="3" width="20.31640625" bestFit="1" customWidth="1"/>
    <col min="4" max="4" width="21.76953125" bestFit="1" customWidth="1"/>
    <col min="5" max="5" width="19.6796875" bestFit="1" customWidth="1"/>
    <col min="6" max="6" width="15.76953125" bestFit="1" customWidth="1"/>
    <col min="7" max="7" width="22.76953125" bestFit="1" customWidth="1"/>
    <col min="8" max="8" width="11.76953125" customWidth="1"/>
    <col min="9" max="25" width="21" customWidth="1"/>
    <col min="26" max="26" width="10.31640625" customWidth="1"/>
    <col min="27" max="28" width="10.1328125" customWidth="1"/>
    <col min="29" max="29" width="6.31640625" bestFit="1" customWidth="1"/>
    <col min="30" max="30" width="10.1328125" bestFit="1" customWidth="1"/>
  </cols>
  <sheetData>
    <row r="1" spans="1:8" s="24" customFormat="1" ht="81.75" customHeight="1" x14ac:dyDescent="0.75">
      <c r="A1" s="59"/>
      <c r="B1" s="59"/>
    </row>
    <row r="2" spans="1:8" s="24" customFormat="1" ht="19" x14ac:dyDescent="0.95">
      <c r="A2" s="72" t="s">
        <v>168</v>
      </c>
    </row>
    <row r="3" spans="1:8" s="27" customFormat="1" x14ac:dyDescent="0.75">
      <c r="A3" s="26" t="str">
        <f>Instrucciones!A3</f>
        <v>Nombre de la institución financiera</v>
      </c>
    </row>
    <row r="4" spans="1:8" s="28" customFormat="1" x14ac:dyDescent="0.75"/>
    <row r="5" spans="1:8" s="49" customFormat="1" x14ac:dyDescent="0.75"/>
    <row r="6" spans="1:8" s="49" customFormat="1" ht="60.5" thickTop="1" thickBot="1" x14ac:dyDescent="0.9">
      <c r="A6" s="86" t="s">
        <v>169</v>
      </c>
      <c r="B6" s="94" t="str" cm="1">
        <f t="array" aca="1" ref="B6" ca="1">HYPERLINK("#"&amp;CELL("address", 'Análisis de cartera'!A16), 'Análisis de cartera'!A16)</f>
        <v>CIFRAS PRINCIPALES</v>
      </c>
      <c r="C6" s="87" t="str" cm="1">
        <f t="array" aca="1" ref="C6" ca="1">HYPERLINK("#"&amp;CELL("address", 'Análisis de cartera'!A27), 'Análisis de cartera'!A27)</f>
        <v>DIVIDIDO POR CATEGORÍA</v>
      </c>
      <c r="D6" s="87" t="s">
        <v>170</v>
      </c>
      <c r="E6" s="87" t="s">
        <v>171</v>
      </c>
      <c r="F6" s="87" t="s">
        <v>172</v>
      </c>
      <c r="G6" s="95" t="s">
        <v>173</v>
      </c>
    </row>
    <row r="7" spans="1:8" s="49" customFormat="1" ht="30.25" thickTop="1" x14ac:dyDescent="0.75">
      <c r="B7" s="96"/>
      <c r="C7" s="97" t="str" cm="1">
        <f t="array" aca="1" ref="C7" ca="1">HYPERLINK("#"&amp;CELL("address", 'Análisis de cartera'!A28), 'Análisis de cartera'!A28)</f>
        <v>DIVIDIDO POR INDUSTRIA</v>
      </c>
      <c r="D7" s="97" t="str" cm="1">
        <f t="array" aca="1" ref="D7" ca="1">HYPERLINK("#"&amp;CELL("address", 'Análisis de cartera'!A412), 'Análisis de cartera'!A412)</f>
        <v>DIVIDIDO POR POR TIPO DE PRÉSTAMO</v>
      </c>
      <c r="E7" s="97" t="str" cm="1">
        <f t="array" aca="1" ref="E7" ca="1">HYPERLINK("#"&amp;CELL("address", 'Análisis de cartera'!A526), 'Análisis de cartera'!A526)</f>
        <v>POR INDUSTRIA</v>
      </c>
      <c r="F7" s="97" t="str" cm="1">
        <f t="array" aca="1" ref="F7" ca="1">HYPERLINK("#"&amp;CELL("address", 'Análisis de cartera'!A828), 'Análisis de cartera'!A828)</f>
        <v>POR INDUSTRIA</v>
      </c>
      <c r="G7" s="98" t="str" cm="1">
        <f t="array" aca="1" ref="G7" ca="1">HYPERLINK("#"&amp;CELL("address", 'Análisis de cartera'!A1202), 'Análisis de cartera'!A1202)</f>
        <v>POR INDUSTRIA</v>
      </c>
      <c r="H7" s="50"/>
    </row>
    <row r="8" spans="1:8" s="49" customFormat="1" ht="44.25" x14ac:dyDescent="0.75">
      <c r="B8" s="96"/>
      <c r="C8" s="97" t="str" cm="1">
        <f t="array" aca="1" ref="C8" ca="1">HYPERLINK("#"&amp;CELL("address", 'Análisis de cartera'!A100), 'Análisis de cartera'!A100)</f>
        <v>DIVIDIDO POR TAMAÑO (N.° de empleados)</v>
      </c>
      <c r="D8" s="97" t="str" cm="1">
        <f t="array" aca="1" ref="D8" ca="1">HYPERLINK("#"&amp;CELL("address", 'Análisis de cartera'!A469), 'Análisis de cartera'!A469)</f>
        <v>DIVIDIDO POR POR TIPO DE GARANTÍA</v>
      </c>
      <c r="E8" s="97" t="str" cm="1">
        <f t="array" aca="1" ref="E8" ca="1">HYPERLINK("#"&amp;CELL("address", 'Análisis de cartera'!A588), 'Análisis de cartera'!A588)</f>
        <v>POR TAMAÑO (N.° de empleados)</v>
      </c>
      <c r="F8" s="97" t="str" cm="1">
        <f t="array" aca="1" ref="F8" ca="1">HYPERLINK("#"&amp;CELL("address", 'Análisis de cartera'!A912), 'Análisis de cartera'!A912)</f>
        <v>POR TAMAÑO (N.° de empleados)</v>
      </c>
      <c r="G8" s="98" t="str" cm="1">
        <f t="array" aca="1" ref="G8" ca="1">HYPERLINK("#"&amp;CELL("address", 'Análisis de cartera'!A1287), 'Análisis de cartera'!A1287)</f>
        <v>POR TAMAÑO (N.° de empleados)</v>
      </c>
      <c r="H8" s="50"/>
    </row>
    <row r="9" spans="1:8" s="49" customFormat="1" ht="29.5" x14ac:dyDescent="0.75">
      <c r="B9" s="96"/>
      <c r="C9" s="97" t="str" cm="1">
        <f t="array" aca="1" ref="C9" ca="1">HYPERLINK("#"&amp;CELL("address", 'Análisis de cartera'!A159), 'Análisis de cartera'!A159)</f>
        <v>DIVIDIDO POR TAMAÑO (ingresos)</v>
      </c>
      <c r="D9" s="99"/>
      <c r="E9" s="97" t="str" cm="1">
        <f t="array" aca="1" ref="E9" ca="1">HYPERLINK("#"&amp;CELL("address", 'Análisis de cartera'!A648), 'Análisis de cartera'!A648)</f>
        <v>POR TAMAÑO (ingresos)</v>
      </c>
      <c r="F9" s="97" t="str" cm="1">
        <f t="array" aca="1" ref="F9" ca="1">HYPERLINK("#"&amp;CELL("address", 'Análisis de cartera'!A978), 'Análisis de cartera'!A978)</f>
        <v>POR TAMAÑO (ingresos)</v>
      </c>
      <c r="G9" s="98" t="str" cm="1">
        <f t="array" aca="1" ref="G9" ca="1">HYPERLINK("#"&amp;CELL("address", 'Análisis de cartera'!A1354), 'Análisis de cartera'!A1354)</f>
        <v>POR TAMAÑO (ingresos)</v>
      </c>
      <c r="H9" s="50"/>
    </row>
    <row r="10" spans="1:8" s="49" customFormat="1" ht="44.25" x14ac:dyDescent="0.75">
      <c r="B10" s="96"/>
      <c r="C10" s="97" t="str" cm="1">
        <f t="array" aca="1" ref="C10" ca="1">HYPERLINK("#"&amp;CELL("address", 'Análisis de cartera'!A217), 'Análisis de cartera'!A217)</f>
        <v>DIVIDIDO POR EDAD DE LA PERSONA CLAVE</v>
      </c>
      <c r="D10" s="99"/>
      <c r="E10" s="97" t="str" cm="1">
        <f t="array" aca="1" ref="E10" ca="1">HYPERLINK("#"&amp;CELL("address", 'Análisis de cartera'!A708), 'Análisis de cartera'!A708)</f>
        <v>POR ANTIGÜEDAD DE LA EMPRESA</v>
      </c>
      <c r="F10" s="97" t="str" cm="1">
        <f t="array" aca="1" ref="F10" ca="1">HYPERLINK("#"&amp;CELL("address", 'Análisis de cartera'!A1043), 'Análisis de cartera'!A1043)</f>
        <v>POR ANTIGÜEDAD DE LA EMPRESA</v>
      </c>
      <c r="G10" s="98" t="str" cm="1">
        <f t="array" aca="1" ref="G10" ca="1">HYPERLINK("#"&amp;CELL("address", 'Análisis de cartera'!A1420), 'Análisis de cartera'!A1420)</f>
        <v>POR ANTIGÜEDAD DE LA EMPRESA</v>
      </c>
      <c r="H10" s="50"/>
    </row>
    <row r="11" spans="1:8" s="49" customFormat="1" ht="29.5" x14ac:dyDescent="0.75">
      <c r="B11" s="96"/>
      <c r="C11" s="97" t="str" cm="1">
        <f t="array" aca="1" ref="C11" ca="1">HYPERLINK("#"&amp;CELL("address", 'Análisis de cartera'!A275), 'Análisis de cartera'!A275)</f>
        <v>DIVIDIDO POR EDAD DE LA EMPRESA</v>
      </c>
      <c r="D11" s="99"/>
      <c r="E11" s="97" t="str" cm="1">
        <f t="array" aca="1" ref="E11" ca="1">HYPERLINK("#"&amp;CELL("address", 'Análisis de cartera'!A768), 'Análisis de cartera'!A768)</f>
        <v>POR REGIÓN</v>
      </c>
      <c r="F11" s="97" t="str" cm="1">
        <f t="array" aca="1" ref="F11" ca="1">HYPERLINK("#"&amp;CELL("address", 'Análisis de cartera'!A1112), 'Análisis de cartera'!A1112)</f>
        <v>POR REGIÓN</v>
      </c>
      <c r="G11" s="98" t="str" cm="1">
        <f t="array" aca="1" ref="G11" ca="1">HYPERLINK("#"&amp;CELL("address", 'Análisis de cartera'!A1457), 'Análisis de cartera'!A1457)</f>
        <v>POR REGIÓN</v>
      </c>
      <c r="H11" s="50"/>
    </row>
    <row r="12" spans="1:8" s="49" customFormat="1" ht="30.25" thickBot="1" x14ac:dyDescent="0.9">
      <c r="B12" s="100"/>
      <c r="C12" s="101" t="str" cm="1">
        <f t="array" aca="1" ref="C12" ca="1">HYPERLINK("#"&amp;CELL("address", 'Análisis de cartera'!A335), 'Análisis de cartera'!A335)</f>
        <v>DIVIDIDO POR REGIÓN</v>
      </c>
      <c r="D12" s="102"/>
      <c r="E12" s="102"/>
      <c r="F12" s="102"/>
      <c r="G12" s="103"/>
      <c r="H12" s="50"/>
    </row>
    <row r="13" spans="1:8" s="49" customFormat="1" ht="15.5" thickTop="1" x14ac:dyDescent="0.75">
      <c r="B13" s="50"/>
      <c r="C13" s="50"/>
    </row>
    <row r="14" spans="1:8" s="49" customFormat="1" x14ac:dyDescent="0.75"/>
    <row r="15" spans="1:8" s="49" customFormat="1" x14ac:dyDescent="0.75"/>
    <row r="16" spans="1:8" s="36" customFormat="1" ht="35" customHeight="1" x14ac:dyDescent="0.75">
      <c r="A16" s="35" t="s">
        <v>174</v>
      </c>
    </row>
    <row r="17" spans="1:5" s="27" customFormat="1" x14ac:dyDescent="0.75">
      <c r="A17" s="26"/>
      <c r="B17" s="26" t="s">
        <v>175</v>
      </c>
      <c r="C17" s="26" t="s">
        <v>176</v>
      </c>
      <c r="D17" s="26" t="s">
        <v>177</v>
      </c>
    </row>
    <row r="18" spans="1:5" s="27" customFormat="1" x14ac:dyDescent="0.75">
      <c r="A18" s="26" t="s">
        <v>178</v>
      </c>
      <c r="B18" s="37">
        <f>COUNTA('Introducir datos aquí'!A4:A1048576)</f>
        <v>500</v>
      </c>
      <c r="C18" s="38">
        <f>COUNTIF('Introducir datos aquí'!G4:G1048576,"Si")</f>
        <v>248</v>
      </c>
      <c r="D18" s="39">
        <f>COUNTIF('Introducir datos aquí'!G4:G1048576,"No")</f>
        <v>252</v>
      </c>
    </row>
    <row r="19" spans="1:5" s="27" customFormat="1" x14ac:dyDescent="0.75">
      <c r="A19" s="26" t="s">
        <v>179</v>
      </c>
      <c r="B19" s="40">
        <f>COUNTIF('Introducir datos aquí'!BS4:BS1048576,"Préstamo")</f>
        <v>210</v>
      </c>
      <c r="C19" s="41">
        <f>COUNTIFS('Introducir datos aquí'!G4:G1048576,"Si",'Introducir datos aquí'!BS4:BS1048576,"Préstamo")</f>
        <v>96</v>
      </c>
      <c r="D19" s="42">
        <f>COUNTIFS('Introducir datos aquí'!G4:G1048576,"No",'Introducir datos aquí'!BS4:BS1048576,"Préstamo")</f>
        <v>114</v>
      </c>
    </row>
    <row r="20" spans="1:5" s="27" customFormat="1" x14ac:dyDescent="0.75">
      <c r="A20" s="26" t="s">
        <v>180</v>
      </c>
      <c r="B20" s="43">
        <f>B19/B18</f>
        <v>0.42</v>
      </c>
      <c r="C20" s="44">
        <f t="shared" ref="C20:D20" si="0">C19/C18</f>
        <v>0.38709677419354838</v>
      </c>
      <c r="D20" s="45">
        <f t="shared" si="0"/>
        <v>0.45238095238095238</v>
      </c>
    </row>
    <row r="21" spans="1:5" s="27" customFormat="1" x14ac:dyDescent="0.75">
      <c r="A21" s="26" t="s">
        <v>181</v>
      </c>
      <c r="B21" s="43">
        <f ca="1">AVERAGE('Introducir datos aquí'!Q4:Q1048576)</f>
        <v>43.42</v>
      </c>
      <c r="C21" s="44">
        <f ca="1">AVERAGEIF('Introducir datos aquí'!G4:G1048576,"Si",'Introducir datos aquí'!Q4:Q1048576)</f>
        <v>41.645161290322584</v>
      </c>
      <c r="D21" s="45">
        <f ca="1">AVERAGEIF('Introducir datos aquí'!G4:G1048576,"No",'Introducir datos aquí'!Q4:Q1048576)</f>
        <v>45.166666666666664</v>
      </c>
    </row>
    <row r="22" spans="1:5" s="27" customFormat="1" x14ac:dyDescent="0.75">
      <c r="A22" s="26" t="s">
        <v>182</v>
      </c>
      <c r="B22" s="43">
        <f ca="1">AVERAGEIF('Introducir datos aquí'!BS4:BS1048576,"Préstamo",'Introducir datos aquí'!Q4:Q1048576)</f>
        <v>43.047619047619051</v>
      </c>
      <c r="C22" s="44">
        <f ca="1">AVERAGEIFS('Introducir datos aquí'!Q4:Q1048576,'Introducir datos aquí'!G4:G1048576,"Si",'Introducir datos aquí'!BS4:BS1048576,"Préstamo")</f>
        <v>40.375</v>
      </c>
      <c r="D22" s="45">
        <f ca="1">AVERAGEIFS('Introducir datos aquí'!Q4:Q1048576,'Introducir datos aquí'!G4:G1048576,"No",'Introducir datos aquí'!BS4:BS1048576,"Préstamo")</f>
        <v>45.298245614035089</v>
      </c>
    </row>
    <row r="23" spans="1:5" s="27" customFormat="1" x14ac:dyDescent="0.75">
      <c r="A23" s="26" t="s">
        <v>183</v>
      </c>
      <c r="B23" s="43">
        <f>AVERAGE('Introducir datos aquí'!BR4:BR1048576)</f>
        <v>4.0860000000000003</v>
      </c>
      <c r="C23" s="44">
        <f>AVERAGEIF('Introducir datos aquí'!G4:G1048576,"Si",'Introducir datos aquí'!BR4:BR1048576)</f>
        <v>4.05241935483871</v>
      </c>
      <c r="D23" s="45">
        <f>AVERAGEIF('Introducir datos aquí'!G4:G1048576,"No",'Introducir datos aquí'!BR4:BR1048576)</f>
        <v>4.1190476190476186</v>
      </c>
    </row>
    <row r="24" spans="1:5" s="27" customFormat="1" x14ac:dyDescent="0.75">
      <c r="A24" s="26" t="s">
        <v>184</v>
      </c>
      <c r="B24" s="43">
        <f ca="1">AVERAGE('Introducir datos aquí'!N4:N1048576)</f>
        <v>11.574</v>
      </c>
      <c r="C24" s="44">
        <f ca="1">AVERAGEIF('Introducir datos aquí'!G4:G1048576,"Si",'Introducir datos aquí'!N4:N1048576)</f>
        <v>11.745967741935484</v>
      </c>
      <c r="D24" s="45">
        <f ca="1">AVERAGEIF('Introducir datos aquí'!G4:G1048576,"No",'Introducir datos aquí'!N4:N1048576)</f>
        <v>11.404761904761905</v>
      </c>
    </row>
    <row r="25" spans="1:5" s="27" customFormat="1" x14ac:dyDescent="0.75">
      <c r="A25" s="26" t="s">
        <v>185</v>
      </c>
      <c r="B25" s="46">
        <f ca="1">AVERAGE('Introducir datos aquí'!CB4:CB1048576)</f>
        <v>947887.41799999995</v>
      </c>
      <c r="C25" s="47">
        <f ca="1">AVERAGEIF('Introducir datos aquí'!G4:G1048576,"Si",'Introducir datos aquí'!CB4:CB1048576)</f>
        <v>965957.55645161285</v>
      </c>
      <c r="D25" s="48">
        <f ca="1">AVERAGEIF('Introducir datos aquí'!G4:G1048576,"No",'Introducir datos aquí'!CB4:CB1048576)</f>
        <v>930104.10714285716</v>
      </c>
    </row>
    <row r="26" spans="1:5" s="27" customFormat="1" x14ac:dyDescent="0.75">
      <c r="A26" s="26"/>
      <c r="B26" s="26"/>
      <c r="C26" s="26"/>
      <c r="D26" s="26"/>
    </row>
    <row r="27" spans="1:5" s="36" customFormat="1" ht="35" customHeight="1" x14ac:dyDescent="0.75">
      <c r="A27" s="35" t="s">
        <v>186</v>
      </c>
    </row>
    <row r="28" spans="1:5" s="32" customFormat="1" x14ac:dyDescent="0.75">
      <c r="A28" s="35" t="s">
        <v>187</v>
      </c>
      <c r="B28" s="106" t="s">
        <v>188</v>
      </c>
      <c r="C28" s="35"/>
      <c r="D28" s="35"/>
      <c r="E28" s="36"/>
    </row>
    <row r="29" spans="1:5" s="32" customFormat="1" x14ac:dyDescent="0.75">
      <c r="A29" s="35" t="s">
        <v>188</v>
      </c>
      <c r="B29" s="35" t="s">
        <v>177</v>
      </c>
      <c r="C29" s="35" t="s">
        <v>176</v>
      </c>
      <c r="D29" s="35" t="s">
        <v>189</v>
      </c>
      <c r="E29" s="36"/>
    </row>
    <row r="30" spans="1:5" x14ac:dyDescent="0.75">
      <c r="A30" s="14" t="s">
        <v>118</v>
      </c>
      <c r="B30" s="88">
        <v>1.603644205800801E-2</v>
      </c>
      <c r="C30" s="88">
        <v>2.9960124994498481E-2</v>
      </c>
      <c r="D30" s="88">
        <v>4.5996567052506494E-2</v>
      </c>
    </row>
    <row r="31" spans="1:5" x14ac:dyDescent="0.75">
      <c r="A31" s="14" t="s">
        <v>131</v>
      </c>
      <c r="B31" s="88">
        <v>2.2154482637207869E-2</v>
      </c>
      <c r="C31" s="88">
        <v>4.0257030940539585E-3</v>
      </c>
      <c r="D31" s="88">
        <v>2.6180185731261827E-2</v>
      </c>
    </row>
    <row r="32" spans="1:5" x14ac:dyDescent="0.75">
      <c r="A32" s="14" t="s">
        <v>153</v>
      </c>
      <c r="B32" s="88">
        <v>1.9902293032877075E-3</v>
      </c>
      <c r="C32" s="88">
        <v>0</v>
      </c>
      <c r="D32" s="88">
        <v>1.9902293032877075E-3</v>
      </c>
    </row>
    <row r="33" spans="1:5" x14ac:dyDescent="0.75">
      <c r="A33" s="14" t="s">
        <v>147</v>
      </c>
      <c r="B33" s="88">
        <v>6.037410325249769E-3</v>
      </c>
      <c r="C33" s="88">
        <v>7.9966550768011974E-3</v>
      </c>
      <c r="D33" s="88">
        <v>1.4034065402050966E-2</v>
      </c>
    </row>
    <row r="34" spans="1:5" x14ac:dyDescent="0.75">
      <c r="A34" s="14" t="s">
        <v>121</v>
      </c>
      <c r="B34" s="88">
        <v>5.5804938162932971E-2</v>
      </c>
      <c r="C34" s="88">
        <v>4.8113023194401652E-2</v>
      </c>
      <c r="D34" s="88">
        <v>0.10391796135733462</v>
      </c>
    </row>
    <row r="35" spans="1:5" x14ac:dyDescent="0.75">
      <c r="A35" s="14" t="s">
        <v>132</v>
      </c>
      <c r="B35" s="88">
        <v>7.9794023150389515E-3</v>
      </c>
      <c r="C35" s="88">
        <v>4.0015844373046958E-3</v>
      </c>
      <c r="D35" s="88">
        <v>1.1980986752343646E-2</v>
      </c>
    </row>
    <row r="36" spans="1:5" x14ac:dyDescent="0.75">
      <c r="A36" s="14" t="s">
        <v>137</v>
      </c>
      <c r="B36" s="88">
        <v>3.0221909246952158E-2</v>
      </c>
      <c r="C36" s="88">
        <v>4.0228335020465647E-2</v>
      </c>
      <c r="D36" s="88">
        <v>7.0450244267417805E-2</v>
      </c>
    </row>
    <row r="37" spans="1:5" x14ac:dyDescent="0.75">
      <c r="A37" s="14" t="s">
        <v>148</v>
      </c>
      <c r="B37" s="88">
        <v>0</v>
      </c>
      <c r="C37" s="88">
        <v>4.0026407288411602E-3</v>
      </c>
      <c r="D37" s="88">
        <v>4.0026407288411602E-3</v>
      </c>
    </row>
    <row r="38" spans="1:5" x14ac:dyDescent="0.75">
      <c r="A38" s="14" t="s">
        <v>103</v>
      </c>
      <c r="B38" s="88">
        <v>0.15573011751243343</v>
      </c>
      <c r="C38" s="88">
        <v>0.14167439813388497</v>
      </c>
      <c r="D38" s="88">
        <v>0.29740451564631837</v>
      </c>
    </row>
    <row r="39" spans="1:5" x14ac:dyDescent="0.75">
      <c r="A39" s="14" t="s">
        <v>126</v>
      </c>
      <c r="B39" s="88">
        <v>4.2116280093305751E-2</v>
      </c>
      <c r="C39" s="88">
        <v>6.0167422208529553E-2</v>
      </c>
      <c r="D39" s="88">
        <v>0.10228370230183531</v>
      </c>
    </row>
    <row r="40" spans="1:5" x14ac:dyDescent="0.75">
      <c r="A40" s="14" t="s">
        <v>159</v>
      </c>
      <c r="B40" s="88">
        <v>6.0629373707143169E-3</v>
      </c>
      <c r="C40" s="88">
        <v>2.0104748910699352E-3</v>
      </c>
      <c r="D40" s="88">
        <v>8.0734122617842526E-3</v>
      </c>
    </row>
    <row r="41" spans="1:5" x14ac:dyDescent="0.75">
      <c r="A41" s="14" t="s">
        <v>141</v>
      </c>
      <c r="B41" s="88">
        <v>2.0013907838563442E-2</v>
      </c>
      <c r="C41" s="88">
        <v>1.6041195369922098E-2</v>
      </c>
      <c r="D41" s="88">
        <v>3.6055103208485539E-2</v>
      </c>
    </row>
    <row r="42" spans="1:5" x14ac:dyDescent="0.75">
      <c r="A42" s="14" t="s">
        <v>114</v>
      </c>
      <c r="B42" s="88">
        <v>4.8037850446723297E-2</v>
      </c>
      <c r="C42" s="88">
        <v>4.184851018881211E-2</v>
      </c>
      <c r="D42" s="88">
        <v>8.9886360635535414E-2</v>
      </c>
    </row>
    <row r="43" spans="1:5" x14ac:dyDescent="0.75">
      <c r="A43" s="14" t="s">
        <v>145</v>
      </c>
      <c r="B43" s="88">
        <v>7.9577483385414368E-3</v>
      </c>
      <c r="C43" s="88">
        <v>6.0120593283746315E-3</v>
      </c>
      <c r="D43" s="88">
        <v>1.3969807666916068E-2</v>
      </c>
    </row>
    <row r="44" spans="1:5" x14ac:dyDescent="0.75">
      <c r="A44" s="14" t="s">
        <v>138</v>
      </c>
      <c r="B44" s="88">
        <v>3.9501782491967782E-3</v>
      </c>
      <c r="C44" s="88">
        <v>9.958540557193786E-3</v>
      </c>
      <c r="D44" s="88">
        <v>1.3908718806390564E-2</v>
      </c>
    </row>
    <row r="45" spans="1:5" x14ac:dyDescent="0.75">
      <c r="A45" s="14" t="s">
        <v>156</v>
      </c>
      <c r="B45" s="88">
        <v>4.0149641300999076E-3</v>
      </c>
      <c r="C45" s="88">
        <v>2.0301923330839312E-3</v>
      </c>
      <c r="D45" s="88">
        <v>6.0451564631838388E-3</v>
      </c>
    </row>
    <row r="46" spans="1:5" x14ac:dyDescent="0.75">
      <c r="A46" s="14" t="s">
        <v>151</v>
      </c>
      <c r="B46" s="88">
        <v>8.0485894106773464E-3</v>
      </c>
      <c r="C46" s="88">
        <v>6.0002640728841162E-3</v>
      </c>
      <c r="D46" s="88">
        <v>1.4048853483561463E-2</v>
      </c>
    </row>
    <row r="47" spans="1:5" x14ac:dyDescent="0.75">
      <c r="A47" s="14" t="s">
        <v>133</v>
      </c>
      <c r="B47" s="88">
        <v>6.788697680559834E-2</v>
      </c>
      <c r="C47" s="88">
        <v>7.1884512125346592E-2</v>
      </c>
      <c r="D47" s="88">
        <v>0.13977148893094493</v>
      </c>
    </row>
    <row r="48" spans="1:5" s="93" customFormat="1" x14ac:dyDescent="0.75">
      <c r="A48" s="52" t="s">
        <v>189</v>
      </c>
      <c r="B48" s="89">
        <v>0.50404436424453147</v>
      </c>
      <c r="C48" s="89">
        <v>0.49595563575546853</v>
      </c>
      <c r="D48" s="89">
        <v>1</v>
      </c>
      <c r="E48"/>
    </row>
    <row r="49" spans="1:4" hidden="1" outlineLevel="1" x14ac:dyDescent="0.75">
      <c r="A49" s="24"/>
      <c r="B49" s="24"/>
      <c r="C49" s="24"/>
      <c r="D49" s="24"/>
    </row>
    <row r="50" spans="1:4" hidden="1" outlineLevel="1" x14ac:dyDescent="0.75">
      <c r="A50" s="104"/>
      <c r="B50" s="107"/>
      <c r="C50" s="107"/>
      <c r="D50" s="107"/>
    </row>
    <row r="51" spans="1:4" hidden="1" outlineLevel="1" x14ac:dyDescent="0.75">
      <c r="A51" s="104"/>
      <c r="B51" s="107"/>
      <c r="C51" s="107"/>
      <c r="D51" s="107"/>
    </row>
    <row r="52" spans="1:4" hidden="1" outlineLevel="1" x14ac:dyDescent="0.75">
      <c r="A52" s="104"/>
      <c r="B52" s="107"/>
      <c r="C52" s="107"/>
      <c r="D52" s="107"/>
    </row>
    <row r="53" spans="1:4" hidden="1" outlineLevel="1" x14ac:dyDescent="0.75">
      <c r="A53" s="104"/>
      <c r="B53" s="107"/>
      <c r="C53" s="107"/>
      <c r="D53" s="107"/>
    </row>
    <row r="54" spans="1:4" hidden="1" outlineLevel="1" x14ac:dyDescent="0.75">
      <c r="A54" s="104"/>
      <c r="B54" s="107"/>
      <c r="C54" s="107"/>
      <c r="D54" s="107"/>
    </row>
    <row r="55" spans="1:4" hidden="1" outlineLevel="1" x14ac:dyDescent="0.75">
      <c r="A55" s="104"/>
      <c r="B55" s="107"/>
      <c r="C55" s="107"/>
      <c r="D55" s="107"/>
    </row>
    <row r="56" spans="1:4" hidden="1" outlineLevel="1" x14ac:dyDescent="0.75">
      <c r="A56" s="104"/>
      <c r="B56" s="107"/>
      <c r="C56" s="107"/>
      <c r="D56" s="107"/>
    </row>
    <row r="57" spans="1:4" hidden="1" outlineLevel="1" x14ac:dyDescent="0.75">
      <c r="A57" s="104"/>
      <c r="B57" s="107"/>
      <c r="C57" s="107"/>
      <c r="D57" s="107"/>
    </row>
    <row r="58" spans="1:4" hidden="1" outlineLevel="1" x14ac:dyDescent="0.75">
      <c r="A58" s="104"/>
      <c r="B58" s="107"/>
      <c r="C58" s="107"/>
      <c r="D58" s="107"/>
    </row>
    <row r="59" spans="1:4" hidden="1" outlineLevel="1" x14ac:dyDescent="0.75">
      <c r="A59" s="104"/>
      <c r="B59" s="107"/>
      <c r="C59" s="107"/>
      <c r="D59" s="107"/>
    </row>
    <row r="60" spans="1:4" hidden="1" outlineLevel="1" x14ac:dyDescent="0.75">
      <c r="A60" s="104"/>
      <c r="B60" s="107"/>
      <c r="C60" s="107"/>
      <c r="D60" s="107"/>
    </row>
    <row r="61" spans="1:4" hidden="1" outlineLevel="1" x14ac:dyDescent="0.75">
      <c r="A61" s="104"/>
      <c r="B61" s="107"/>
      <c r="C61" s="107"/>
      <c r="D61" s="107"/>
    </row>
    <row r="62" spans="1:4" hidden="1" outlineLevel="1" x14ac:dyDescent="0.75">
      <c r="A62" s="104"/>
      <c r="B62" s="107"/>
      <c r="C62" s="107"/>
      <c r="D62" s="107"/>
    </row>
    <row r="63" spans="1:4" hidden="1" outlineLevel="1" x14ac:dyDescent="0.75">
      <c r="A63" s="104"/>
      <c r="B63" s="107"/>
      <c r="C63" s="107"/>
      <c r="D63" s="107"/>
    </row>
    <row r="64" spans="1:4" hidden="1" outlineLevel="1" x14ac:dyDescent="0.75">
      <c r="A64" s="104"/>
      <c r="B64" s="107"/>
      <c r="C64" s="107"/>
      <c r="D64" s="107"/>
    </row>
    <row r="65" spans="1:4" hidden="1" outlineLevel="1" x14ac:dyDescent="0.75">
      <c r="A65" s="104"/>
      <c r="B65" s="107"/>
      <c r="C65" s="107"/>
      <c r="D65" s="107"/>
    </row>
    <row r="66" spans="1:4" hidden="1" outlineLevel="1" x14ac:dyDescent="0.75">
      <c r="A66" s="104"/>
      <c r="B66" s="107"/>
      <c r="C66" s="107"/>
      <c r="D66" s="107"/>
    </row>
    <row r="67" spans="1:4" hidden="1" outlineLevel="1" x14ac:dyDescent="0.75">
      <c r="A67" s="104"/>
      <c r="B67" s="107"/>
      <c r="C67" s="107"/>
      <c r="D67" s="107"/>
    </row>
    <row r="68" spans="1:4" hidden="1" outlineLevel="1" x14ac:dyDescent="0.75">
      <c r="A68" s="104"/>
      <c r="B68" s="107"/>
      <c r="C68" s="107"/>
      <c r="D68" s="107"/>
    </row>
    <row r="69" spans="1:4" hidden="1" outlineLevel="1" x14ac:dyDescent="0.75">
      <c r="A69" s="104"/>
      <c r="B69" s="107"/>
      <c r="C69" s="107"/>
      <c r="D69" s="107"/>
    </row>
    <row r="70" spans="1:4" hidden="1" outlineLevel="1" x14ac:dyDescent="0.75">
      <c r="A70" s="104"/>
      <c r="B70" s="107"/>
      <c r="C70" s="107"/>
      <c r="D70" s="107"/>
    </row>
    <row r="71" spans="1:4" hidden="1" outlineLevel="1" x14ac:dyDescent="0.75">
      <c r="A71" s="104"/>
      <c r="B71" s="107"/>
      <c r="C71" s="107"/>
      <c r="D71" s="107"/>
    </row>
    <row r="72" spans="1:4" hidden="1" outlineLevel="1" x14ac:dyDescent="0.75">
      <c r="A72" s="104"/>
      <c r="B72" s="107"/>
      <c r="C72" s="107"/>
      <c r="D72" s="107"/>
    </row>
    <row r="73" spans="1:4" hidden="1" outlineLevel="1" x14ac:dyDescent="0.75">
      <c r="A73" s="104"/>
      <c r="B73" s="107"/>
      <c r="C73" s="107"/>
      <c r="D73" s="107"/>
    </row>
    <row r="74" spans="1:4" hidden="1" outlineLevel="1" x14ac:dyDescent="0.75">
      <c r="A74" s="104"/>
      <c r="B74" s="107"/>
      <c r="C74" s="107"/>
      <c r="D74" s="107"/>
    </row>
    <row r="75" spans="1:4" hidden="1" outlineLevel="1" x14ac:dyDescent="0.75">
      <c r="A75" s="104"/>
      <c r="B75" s="107"/>
      <c r="C75" s="107"/>
      <c r="D75" s="107"/>
    </row>
    <row r="76" spans="1:4" hidden="1" outlineLevel="1" x14ac:dyDescent="0.75">
      <c r="A76" s="104"/>
      <c r="B76" s="107"/>
      <c r="C76" s="107"/>
      <c r="D76" s="107"/>
    </row>
    <row r="77" spans="1:4" hidden="1" outlineLevel="1" x14ac:dyDescent="0.75">
      <c r="A77" s="104"/>
      <c r="B77" s="107"/>
      <c r="C77" s="107"/>
      <c r="D77" s="107"/>
    </row>
    <row r="78" spans="1:4" hidden="1" outlineLevel="1" x14ac:dyDescent="0.75">
      <c r="A78" s="104"/>
      <c r="B78" s="107"/>
      <c r="C78" s="107"/>
      <c r="D78" s="107"/>
    </row>
    <row r="79" spans="1:4" hidden="1" outlineLevel="1" x14ac:dyDescent="0.75">
      <c r="A79" s="104"/>
      <c r="B79" s="107"/>
      <c r="C79" s="107"/>
      <c r="D79" s="107"/>
    </row>
    <row r="80" spans="1:4" hidden="1" outlineLevel="1" x14ac:dyDescent="0.75">
      <c r="A80" s="104"/>
      <c r="B80" s="107"/>
      <c r="C80" s="107"/>
      <c r="D80" s="107"/>
    </row>
    <row r="81" spans="1:4" hidden="1" outlineLevel="1" x14ac:dyDescent="0.75">
      <c r="A81" s="104"/>
      <c r="B81" s="107"/>
      <c r="C81" s="107"/>
      <c r="D81" s="107"/>
    </row>
    <row r="82" spans="1:4" hidden="1" outlineLevel="1" x14ac:dyDescent="0.75">
      <c r="A82" s="104"/>
      <c r="B82" s="107"/>
      <c r="C82" s="107"/>
      <c r="D82" s="107"/>
    </row>
    <row r="83" spans="1:4" hidden="1" outlineLevel="1" x14ac:dyDescent="0.75">
      <c r="A83" s="104"/>
      <c r="B83" s="107"/>
      <c r="C83" s="107"/>
      <c r="D83" s="107"/>
    </row>
    <row r="84" spans="1:4" hidden="1" outlineLevel="1" x14ac:dyDescent="0.75">
      <c r="A84" s="104"/>
      <c r="B84" s="107"/>
      <c r="C84" s="107"/>
      <c r="D84" s="107"/>
    </row>
    <row r="85" spans="1:4" hidden="1" outlineLevel="1" x14ac:dyDescent="0.75">
      <c r="A85" s="104"/>
      <c r="B85" s="107"/>
      <c r="C85" s="107"/>
      <c r="D85" s="107"/>
    </row>
    <row r="86" spans="1:4" hidden="1" outlineLevel="1" x14ac:dyDescent="0.75">
      <c r="A86" s="104"/>
      <c r="B86" s="107"/>
      <c r="C86" s="107"/>
      <c r="D86" s="107"/>
    </row>
    <row r="87" spans="1:4" hidden="1" outlineLevel="1" x14ac:dyDescent="0.75">
      <c r="A87" s="104"/>
      <c r="B87" s="107"/>
      <c r="C87" s="107"/>
      <c r="D87" s="107"/>
    </row>
    <row r="88" spans="1:4" hidden="1" outlineLevel="1" x14ac:dyDescent="0.75">
      <c r="A88" s="104"/>
      <c r="B88" s="107"/>
      <c r="C88" s="107"/>
      <c r="D88" s="107"/>
    </row>
    <row r="89" spans="1:4" hidden="1" outlineLevel="1" x14ac:dyDescent="0.75">
      <c r="A89" s="104"/>
      <c r="B89" s="107"/>
      <c r="C89" s="107"/>
      <c r="D89" s="107"/>
    </row>
    <row r="90" spans="1:4" hidden="1" outlineLevel="1" x14ac:dyDescent="0.75">
      <c r="A90" s="104"/>
      <c r="B90" s="107"/>
      <c r="C90" s="107"/>
      <c r="D90" s="107"/>
    </row>
    <row r="91" spans="1:4" hidden="1" outlineLevel="1" x14ac:dyDescent="0.75">
      <c r="A91" s="104"/>
      <c r="B91" s="107"/>
      <c r="C91" s="107"/>
      <c r="D91" s="107"/>
    </row>
    <row r="92" spans="1:4" hidden="1" outlineLevel="1" x14ac:dyDescent="0.75">
      <c r="A92" s="104"/>
      <c r="B92" s="107"/>
      <c r="C92" s="107"/>
      <c r="D92" s="107"/>
    </row>
    <row r="93" spans="1:4" hidden="1" outlineLevel="1" x14ac:dyDescent="0.75">
      <c r="A93" s="104"/>
      <c r="B93" s="107"/>
      <c r="C93" s="107"/>
      <c r="D93" s="107"/>
    </row>
    <row r="94" spans="1:4" hidden="1" outlineLevel="1" x14ac:dyDescent="0.75">
      <c r="A94" s="104"/>
      <c r="B94" s="107"/>
      <c r="C94" s="107"/>
      <c r="D94" s="107"/>
    </row>
    <row r="95" spans="1:4" hidden="1" outlineLevel="1" x14ac:dyDescent="0.75">
      <c r="A95" s="104"/>
      <c r="B95" s="107"/>
      <c r="C95" s="107"/>
      <c r="D95" s="107"/>
    </row>
    <row r="96" spans="1:4" hidden="1" outlineLevel="1" x14ac:dyDescent="0.75">
      <c r="A96" s="104"/>
      <c r="B96" s="107"/>
      <c r="C96" s="107"/>
      <c r="D96" s="107"/>
    </row>
    <row r="97" spans="1:4" hidden="1" outlineLevel="1" x14ac:dyDescent="0.75">
      <c r="A97" s="104"/>
      <c r="B97" s="107"/>
      <c r="C97" s="107"/>
      <c r="D97" s="107"/>
    </row>
    <row r="98" spans="1:4" hidden="1" outlineLevel="1" x14ac:dyDescent="0.75">
      <c r="A98" s="104"/>
      <c r="B98" s="107"/>
      <c r="C98" s="107"/>
      <c r="D98" s="107"/>
    </row>
    <row r="99" spans="1:4" collapsed="1" x14ac:dyDescent="0.75">
      <c r="A99" s="53"/>
      <c r="B99" s="53"/>
      <c r="C99" s="53"/>
      <c r="D99" s="53"/>
    </row>
    <row r="100" spans="1:4" x14ac:dyDescent="0.75">
      <c r="A100" s="105" t="s">
        <v>190</v>
      </c>
      <c r="B100" s="108" t="s">
        <v>188</v>
      </c>
      <c r="C100" s="105"/>
      <c r="D100" s="105"/>
    </row>
    <row r="101" spans="1:4" x14ac:dyDescent="0.75">
      <c r="A101" s="112" t="s">
        <v>188</v>
      </c>
      <c r="B101" s="112" t="s">
        <v>177</v>
      </c>
      <c r="C101" s="112" t="s">
        <v>176</v>
      </c>
      <c r="D101" s="111" t="s">
        <v>189</v>
      </c>
    </row>
    <row r="102" spans="1:4" x14ac:dyDescent="0.75">
      <c r="A102" s="14" t="s">
        <v>116</v>
      </c>
      <c r="B102" s="88">
        <v>0.10802940011443159</v>
      </c>
      <c r="C102" s="88">
        <v>0.10037287091237182</v>
      </c>
      <c r="D102" s="88">
        <v>0.20840227102680339</v>
      </c>
    </row>
    <row r="103" spans="1:4" x14ac:dyDescent="0.75">
      <c r="A103" s="14" t="s">
        <v>107</v>
      </c>
      <c r="B103" s="88">
        <v>6.80559834514326E-2</v>
      </c>
      <c r="C103" s="88">
        <v>3.9928172175520443E-2</v>
      </c>
      <c r="D103" s="88">
        <v>0.10798415562695304</v>
      </c>
    </row>
    <row r="104" spans="1:4" x14ac:dyDescent="0.75">
      <c r="A104" s="14" t="s">
        <v>150</v>
      </c>
      <c r="B104" s="88">
        <v>8.016372518815193E-3</v>
      </c>
      <c r="C104" s="88">
        <v>8.0413714185115087E-3</v>
      </c>
      <c r="D104" s="88">
        <v>1.6057743937326702E-2</v>
      </c>
    </row>
    <row r="105" spans="1:4" x14ac:dyDescent="0.75">
      <c r="A105" s="14" t="s">
        <v>144</v>
      </c>
      <c r="B105" s="88">
        <v>5.942520135557414E-3</v>
      </c>
      <c r="C105" s="88">
        <v>0</v>
      </c>
      <c r="D105" s="88">
        <v>5.942520135557414E-3</v>
      </c>
    </row>
    <row r="106" spans="1:4" x14ac:dyDescent="0.75">
      <c r="A106" s="14" t="s">
        <v>102</v>
      </c>
      <c r="B106" s="88">
        <v>0.31400008802429469</v>
      </c>
      <c r="C106" s="88">
        <v>0.34761322124906474</v>
      </c>
      <c r="D106" s="88">
        <v>0.66161330927335948</v>
      </c>
    </row>
    <row r="107" spans="1:4" x14ac:dyDescent="0.75">
      <c r="A107" s="118" t="s">
        <v>189</v>
      </c>
      <c r="B107" s="119">
        <v>0.50404436424453147</v>
      </c>
      <c r="C107" s="119">
        <v>0.49595563575546853</v>
      </c>
      <c r="D107" s="119">
        <v>1</v>
      </c>
    </row>
    <row r="108" spans="1:4" hidden="1" outlineLevel="1" x14ac:dyDescent="0.75">
      <c r="A108" s="19"/>
      <c r="B108" s="110"/>
      <c r="C108" s="110"/>
      <c r="D108" s="110"/>
    </row>
    <row r="109" spans="1:4" hidden="1" outlineLevel="1" x14ac:dyDescent="0.75">
      <c r="A109" s="19"/>
      <c r="B109" s="110"/>
      <c r="C109" s="110"/>
      <c r="D109" s="110"/>
    </row>
    <row r="110" spans="1:4" hidden="1" outlineLevel="1" x14ac:dyDescent="0.75">
      <c r="A110" s="19"/>
      <c r="B110" s="110"/>
      <c r="C110" s="110"/>
      <c r="D110" s="110"/>
    </row>
    <row r="111" spans="1:4" hidden="1" outlineLevel="1" x14ac:dyDescent="0.75">
      <c r="A111" s="19"/>
      <c r="B111" s="110"/>
      <c r="C111" s="110"/>
      <c r="D111" s="110"/>
    </row>
    <row r="112" spans="1:4" hidden="1" outlineLevel="1" x14ac:dyDescent="0.75">
      <c r="A112" s="19"/>
      <c r="B112" s="110"/>
      <c r="C112" s="110"/>
      <c r="D112" s="110"/>
    </row>
    <row r="113" spans="1:4" hidden="1" outlineLevel="1" x14ac:dyDescent="0.75">
      <c r="A113" s="19"/>
      <c r="B113" s="110"/>
      <c r="C113" s="110"/>
      <c r="D113" s="110"/>
    </row>
    <row r="114" spans="1:4" hidden="1" outlineLevel="1" x14ac:dyDescent="0.75">
      <c r="A114" s="19"/>
      <c r="B114" s="110"/>
      <c r="C114" s="110"/>
      <c r="D114" s="110"/>
    </row>
    <row r="115" spans="1:4" hidden="1" outlineLevel="1" x14ac:dyDescent="0.75">
      <c r="A115" s="19"/>
      <c r="B115" s="110"/>
      <c r="C115" s="110"/>
      <c r="D115" s="110"/>
    </row>
    <row r="116" spans="1:4" hidden="1" outlineLevel="1" x14ac:dyDescent="0.75">
      <c r="A116" s="19"/>
      <c r="B116" s="110"/>
      <c r="C116" s="110"/>
      <c r="D116" s="110"/>
    </row>
    <row r="117" spans="1:4" hidden="1" outlineLevel="1" x14ac:dyDescent="0.75">
      <c r="A117" s="19"/>
      <c r="B117" s="110"/>
      <c r="C117" s="110"/>
      <c r="D117" s="110"/>
    </row>
    <row r="118" spans="1:4" hidden="1" outlineLevel="1" x14ac:dyDescent="0.75">
      <c r="A118" s="19"/>
      <c r="B118" s="110"/>
      <c r="C118" s="110"/>
      <c r="D118" s="110"/>
    </row>
    <row r="119" spans="1:4" hidden="1" outlineLevel="1" x14ac:dyDescent="0.75">
      <c r="A119" s="19"/>
      <c r="B119" s="110"/>
      <c r="C119" s="110"/>
      <c r="D119" s="110"/>
    </row>
    <row r="120" spans="1:4" hidden="1" outlineLevel="1" x14ac:dyDescent="0.75">
      <c r="A120" s="19"/>
      <c r="B120" s="110"/>
      <c r="C120" s="110"/>
      <c r="D120" s="110"/>
    </row>
    <row r="121" spans="1:4" hidden="1" outlineLevel="1" x14ac:dyDescent="0.75">
      <c r="A121" s="19"/>
      <c r="B121" s="110"/>
      <c r="C121" s="110"/>
      <c r="D121" s="110"/>
    </row>
    <row r="122" spans="1:4" hidden="1" outlineLevel="1" x14ac:dyDescent="0.75">
      <c r="A122" s="19"/>
      <c r="B122" s="110"/>
      <c r="C122" s="110"/>
      <c r="D122" s="110"/>
    </row>
    <row r="123" spans="1:4" hidden="1" outlineLevel="1" x14ac:dyDescent="0.75">
      <c r="A123" s="19"/>
      <c r="B123" s="110"/>
      <c r="C123" s="110"/>
      <c r="D123" s="110"/>
    </row>
    <row r="124" spans="1:4" hidden="1" outlineLevel="1" x14ac:dyDescent="0.75">
      <c r="A124" s="19"/>
      <c r="B124" s="110"/>
      <c r="C124" s="110"/>
      <c r="D124" s="110"/>
    </row>
    <row r="125" spans="1:4" hidden="1" outlineLevel="1" x14ac:dyDescent="0.75">
      <c r="A125" s="19"/>
      <c r="B125" s="110"/>
      <c r="C125" s="110"/>
      <c r="D125" s="110"/>
    </row>
    <row r="126" spans="1:4" hidden="1" outlineLevel="1" x14ac:dyDescent="0.75">
      <c r="A126" s="19"/>
      <c r="B126" s="110"/>
      <c r="C126" s="110"/>
      <c r="D126" s="110"/>
    </row>
    <row r="127" spans="1:4" hidden="1" outlineLevel="1" x14ac:dyDescent="0.75">
      <c r="A127" s="19"/>
      <c r="B127" s="110"/>
      <c r="C127" s="110"/>
      <c r="D127" s="110"/>
    </row>
    <row r="128" spans="1:4" hidden="1" outlineLevel="1" x14ac:dyDescent="0.75">
      <c r="A128" s="19"/>
      <c r="B128" s="110"/>
      <c r="C128" s="110"/>
      <c r="D128" s="110"/>
    </row>
    <row r="129" spans="1:4" hidden="1" outlineLevel="1" x14ac:dyDescent="0.75">
      <c r="A129" s="19"/>
      <c r="B129" s="110"/>
      <c r="C129" s="110"/>
      <c r="D129" s="110"/>
    </row>
    <row r="130" spans="1:4" hidden="1" outlineLevel="1" x14ac:dyDescent="0.75">
      <c r="A130" s="19"/>
      <c r="B130" s="110"/>
      <c r="C130" s="110"/>
      <c r="D130" s="110"/>
    </row>
    <row r="131" spans="1:4" hidden="1" outlineLevel="1" x14ac:dyDescent="0.75">
      <c r="A131" s="19"/>
      <c r="B131" s="110"/>
      <c r="C131" s="110"/>
      <c r="D131" s="110"/>
    </row>
    <row r="132" spans="1:4" hidden="1" outlineLevel="1" x14ac:dyDescent="0.75">
      <c r="A132" s="19"/>
      <c r="B132" s="110"/>
      <c r="C132" s="110"/>
      <c r="D132" s="110"/>
    </row>
    <row r="133" spans="1:4" hidden="1" outlineLevel="1" x14ac:dyDescent="0.75">
      <c r="A133" s="19"/>
      <c r="B133" s="110"/>
      <c r="C133" s="110"/>
      <c r="D133" s="110"/>
    </row>
    <row r="134" spans="1:4" hidden="1" outlineLevel="1" x14ac:dyDescent="0.75">
      <c r="A134" s="19"/>
      <c r="B134" s="110"/>
      <c r="C134" s="110"/>
      <c r="D134" s="110"/>
    </row>
    <row r="135" spans="1:4" hidden="1" outlineLevel="1" x14ac:dyDescent="0.75">
      <c r="A135" s="19"/>
      <c r="B135" s="110"/>
      <c r="C135" s="110"/>
      <c r="D135" s="110"/>
    </row>
    <row r="136" spans="1:4" hidden="1" outlineLevel="1" x14ac:dyDescent="0.75">
      <c r="A136" s="19"/>
      <c r="B136" s="110"/>
      <c r="C136" s="110"/>
      <c r="D136" s="110"/>
    </row>
    <row r="137" spans="1:4" hidden="1" outlineLevel="1" x14ac:dyDescent="0.75">
      <c r="A137" s="19"/>
      <c r="B137" s="110"/>
      <c r="C137" s="110"/>
      <c r="D137" s="110"/>
    </row>
    <row r="138" spans="1:4" hidden="1" outlineLevel="1" x14ac:dyDescent="0.75">
      <c r="A138" s="19"/>
      <c r="B138" s="110"/>
      <c r="C138" s="110"/>
      <c r="D138" s="110"/>
    </row>
    <row r="139" spans="1:4" hidden="1" outlineLevel="1" x14ac:dyDescent="0.75">
      <c r="A139" s="19"/>
      <c r="B139" s="110"/>
      <c r="C139" s="110"/>
      <c r="D139" s="110"/>
    </row>
    <row r="140" spans="1:4" hidden="1" outlineLevel="1" x14ac:dyDescent="0.75">
      <c r="A140" s="19"/>
      <c r="B140" s="110"/>
      <c r="C140" s="110"/>
      <c r="D140" s="110"/>
    </row>
    <row r="141" spans="1:4" hidden="1" outlineLevel="1" x14ac:dyDescent="0.75">
      <c r="A141" s="19"/>
      <c r="B141" s="110"/>
      <c r="C141" s="110"/>
      <c r="D141" s="110"/>
    </row>
    <row r="142" spans="1:4" hidden="1" outlineLevel="1" x14ac:dyDescent="0.75">
      <c r="A142" s="19"/>
      <c r="B142" s="110"/>
      <c r="C142" s="110"/>
      <c r="D142" s="110"/>
    </row>
    <row r="143" spans="1:4" hidden="1" outlineLevel="1" x14ac:dyDescent="0.75">
      <c r="A143" s="19"/>
      <c r="B143" s="110"/>
      <c r="C143" s="110"/>
      <c r="D143" s="110"/>
    </row>
    <row r="144" spans="1:4" hidden="1" outlineLevel="1" x14ac:dyDescent="0.75">
      <c r="A144" s="19"/>
      <c r="B144" s="110"/>
      <c r="C144" s="110"/>
      <c r="D144" s="110"/>
    </row>
    <row r="145" spans="1:4" hidden="1" outlineLevel="1" x14ac:dyDescent="0.75">
      <c r="A145" s="19"/>
      <c r="B145" s="110"/>
      <c r="C145" s="110"/>
      <c r="D145" s="110"/>
    </row>
    <row r="146" spans="1:4" hidden="1" outlineLevel="1" x14ac:dyDescent="0.75">
      <c r="A146" s="19"/>
      <c r="B146" s="110"/>
      <c r="C146" s="110"/>
      <c r="D146" s="110"/>
    </row>
    <row r="147" spans="1:4" hidden="1" outlineLevel="1" x14ac:dyDescent="0.75">
      <c r="A147" s="19"/>
      <c r="B147" s="110"/>
      <c r="C147" s="110"/>
      <c r="D147" s="110"/>
    </row>
    <row r="148" spans="1:4" hidden="1" outlineLevel="1" x14ac:dyDescent="0.75">
      <c r="A148" s="19"/>
      <c r="B148" s="110"/>
      <c r="C148" s="110"/>
      <c r="D148" s="110"/>
    </row>
    <row r="149" spans="1:4" hidden="1" outlineLevel="1" x14ac:dyDescent="0.75">
      <c r="A149" s="19"/>
      <c r="B149" s="110"/>
      <c r="C149" s="110"/>
      <c r="D149" s="110"/>
    </row>
    <row r="150" spans="1:4" hidden="1" outlineLevel="1" x14ac:dyDescent="0.75">
      <c r="A150" s="19"/>
      <c r="B150" s="110"/>
      <c r="C150" s="110"/>
      <c r="D150" s="110"/>
    </row>
    <row r="151" spans="1:4" hidden="1" outlineLevel="1" x14ac:dyDescent="0.75">
      <c r="A151" s="19"/>
      <c r="B151" s="110"/>
      <c r="C151" s="110"/>
      <c r="D151" s="110"/>
    </row>
    <row r="152" spans="1:4" hidden="1" outlineLevel="1" x14ac:dyDescent="0.75">
      <c r="A152" s="19"/>
      <c r="B152" s="110"/>
      <c r="C152" s="110"/>
      <c r="D152" s="110"/>
    </row>
    <row r="153" spans="1:4" hidden="1" outlineLevel="1" x14ac:dyDescent="0.75">
      <c r="A153" s="19"/>
      <c r="B153" s="110"/>
      <c r="C153" s="110"/>
      <c r="D153" s="110"/>
    </row>
    <row r="154" spans="1:4" hidden="1" outlineLevel="1" x14ac:dyDescent="0.75">
      <c r="A154" s="19"/>
      <c r="B154" s="110"/>
      <c r="C154" s="110"/>
      <c r="D154" s="110"/>
    </row>
    <row r="155" spans="1:4" hidden="1" outlineLevel="1" x14ac:dyDescent="0.75">
      <c r="A155" s="19"/>
      <c r="B155" s="110"/>
      <c r="C155" s="110"/>
      <c r="D155" s="110"/>
    </row>
    <row r="156" spans="1:4" hidden="1" outlineLevel="1" x14ac:dyDescent="0.75">
      <c r="A156" s="19"/>
      <c r="B156" s="110"/>
      <c r="C156" s="110"/>
      <c r="D156" s="110"/>
    </row>
    <row r="157" spans="1:4" hidden="1" outlineLevel="1" x14ac:dyDescent="0.75">
      <c r="A157" s="19"/>
      <c r="B157" s="110"/>
      <c r="C157" s="110"/>
      <c r="D157" s="110"/>
    </row>
    <row r="158" spans="1:4" collapsed="1" x14ac:dyDescent="0.75">
      <c r="A158" s="57"/>
      <c r="B158" s="57"/>
      <c r="C158" s="57"/>
      <c r="D158" s="57"/>
    </row>
    <row r="159" spans="1:4" x14ac:dyDescent="0.75">
      <c r="A159" s="120" t="s">
        <v>191</v>
      </c>
      <c r="B159" s="121" t="s">
        <v>188</v>
      </c>
      <c r="C159" s="122"/>
      <c r="D159" s="122"/>
    </row>
    <row r="160" spans="1:4" x14ac:dyDescent="0.75">
      <c r="A160" s="120" t="s">
        <v>188</v>
      </c>
      <c r="B160" s="120" t="s">
        <v>177</v>
      </c>
      <c r="C160" s="120" t="s">
        <v>176</v>
      </c>
      <c r="D160" s="120" t="s">
        <v>189</v>
      </c>
    </row>
    <row r="161" spans="1:4" x14ac:dyDescent="0.75">
      <c r="A161" s="14" t="s">
        <v>117</v>
      </c>
      <c r="B161" s="88">
        <v>0.2040741164561419</v>
      </c>
      <c r="C161" s="88">
        <v>0.23405149421240262</v>
      </c>
      <c r="D161" s="88">
        <v>0.4381256106685445</v>
      </c>
    </row>
    <row r="162" spans="1:4" x14ac:dyDescent="0.75">
      <c r="A162" s="14" t="s">
        <v>124</v>
      </c>
      <c r="B162" s="88">
        <v>9.4017868931825177E-2</v>
      </c>
      <c r="C162" s="88">
        <v>5.8070507460058977E-2</v>
      </c>
      <c r="D162" s="88">
        <v>0.15208837639188416</v>
      </c>
    </row>
    <row r="163" spans="1:4" x14ac:dyDescent="0.75">
      <c r="A163" s="14" t="s">
        <v>108</v>
      </c>
      <c r="B163" s="88">
        <v>3.7888825315787154E-2</v>
      </c>
      <c r="C163" s="88">
        <v>3.2014259935742265E-2</v>
      </c>
      <c r="D163" s="88">
        <v>6.9903085251529426E-2</v>
      </c>
    </row>
    <row r="164" spans="1:4" x14ac:dyDescent="0.75">
      <c r="A164" s="14" t="s">
        <v>102</v>
      </c>
      <c r="B164" s="88">
        <v>0.16806355354077726</v>
      </c>
      <c r="C164" s="88">
        <v>0.17181937414726464</v>
      </c>
      <c r="D164" s="88">
        <v>0.3398829276880419</v>
      </c>
    </row>
    <row r="165" spans="1:4" x14ac:dyDescent="0.75">
      <c r="A165" s="118" t="s">
        <v>189</v>
      </c>
      <c r="B165" s="119">
        <v>0.50404436424453147</v>
      </c>
      <c r="C165" s="119">
        <v>0.49595563575546853</v>
      </c>
      <c r="D165" s="119">
        <v>1</v>
      </c>
    </row>
    <row r="166" spans="1:4" hidden="1" outlineLevel="1" x14ac:dyDescent="0.75">
      <c r="A166" s="19"/>
      <c r="B166" s="110"/>
      <c r="C166" s="110"/>
      <c r="D166" s="110"/>
    </row>
    <row r="167" spans="1:4" hidden="1" outlineLevel="1" x14ac:dyDescent="0.75">
      <c r="A167" s="19"/>
      <c r="B167" s="110"/>
      <c r="C167" s="110"/>
      <c r="D167" s="110"/>
    </row>
    <row r="168" spans="1:4" hidden="1" outlineLevel="1" x14ac:dyDescent="0.75">
      <c r="A168" s="19"/>
      <c r="B168" s="110"/>
      <c r="C168" s="110"/>
      <c r="D168" s="110"/>
    </row>
    <row r="169" spans="1:4" hidden="1" outlineLevel="1" x14ac:dyDescent="0.75">
      <c r="A169" s="19"/>
      <c r="B169" s="110"/>
      <c r="C169" s="110"/>
      <c r="D169" s="110"/>
    </row>
    <row r="170" spans="1:4" hidden="1" outlineLevel="1" x14ac:dyDescent="0.75">
      <c r="A170" s="19"/>
      <c r="B170" s="110"/>
      <c r="C170" s="110"/>
      <c r="D170" s="110"/>
    </row>
    <row r="171" spans="1:4" hidden="1" outlineLevel="1" x14ac:dyDescent="0.75">
      <c r="A171" s="19"/>
      <c r="B171" s="110"/>
      <c r="C171" s="110"/>
      <c r="D171" s="110"/>
    </row>
    <row r="172" spans="1:4" hidden="1" outlineLevel="1" x14ac:dyDescent="0.75">
      <c r="A172" s="19"/>
      <c r="B172" s="110"/>
      <c r="C172" s="110"/>
      <c r="D172" s="110"/>
    </row>
    <row r="173" spans="1:4" hidden="1" outlineLevel="1" x14ac:dyDescent="0.75">
      <c r="A173" s="19"/>
      <c r="B173" s="110"/>
      <c r="C173" s="110"/>
      <c r="D173" s="110"/>
    </row>
    <row r="174" spans="1:4" hidden="1" outlineLevel="1" x14ac:dyDescent="0.75">
      <c r="A174" s="19"/>
      <c r="B174" s="110"/>
      <c r="C174" s="110"/>
      <c r="D174" s="110"/>
    </row>
    <row r="175" spans="1:4" hidden="1" outlineLevel="1" x14ac:dyDescent="0.75">
      <c r="A175" s="19"/>
      <c r="B175" s="110"/>
      <c r="C175" s="110"/>
      <c r="D175" s="110"/>
    </row>
    <row r="176" spans="1:4" hidden="1" outlineLevel="1" x14ac:dyDescent="0.75">
      <c r="A176" s="19"/>
      <c r="B176" s="110"/>
      <c r="C176" s="110"/>
      <c r="D176" s="110"/>
    </row>
    <row r="177" spans="1:4" hidden="1" outlineLevel="1" x14ac:dyDescent="0.75">
      <c r="A177" s="19"/>
      <c r="B177" s="110"/>
      <c r="C177" s="110"/>
      <c r="D177" s="110"/>
    </row>
    <row r="178" spans="1:4" hidden="1" outlineLevel="1" x14ac:dyDescent="0.75">
      <c r="A178" s="19"/>
      <c r="B178" s="110"/>
      <c r="C178" s="110"/>
      <c r="D178" s="110"/>
    </row>
    <row r="179" spans="1:4" hidden="1" outlineLevel="1" x14ac:dyDescent="0.75">
      <c r="A179" s="19"/>
      <c r="B179" s="110"/>
      <c r="C179" s="110"/>
      <c r="D179" s="110"/>
    </row>
    <row r="180" spans="1:4" hidden="1" outlineLevel="1" x14ac:dyDescent="0.75">
      <c r="A180" s="19"/>
      <c r="B180" s="110"/>
      <c r="C180" s="110"/>
      <c r="D180" s="110"/>
    </row>
    <row r="181" spans="1:4" hidden="1" outlineLevel="1" x14ac:dyDescent="0.75">
      <c r="A181" s="19"/>
      <c r="B181" s="110"/>
      <c r="C181" s="110"/>
      <c r="D181" s="110"/>
    </row>
    <row r="182" spans="1:4" hidden="1" outlineLevel="1" x14ac:dyDescent="0.75">
      <c r="A182" s="19"/>
      <c r="B182" s="110"/>
      <c r="C182" s="110"/>
      <c r="D182" s="110"/>
    </row>
    <row r="183" spans="1:4" hidden="1" outlineLevel="1" x14ac:dyDescent="0.75">
      <c r="A183" s="19"/>
      <c r="B183" s="110"/>
      <c r="C183" s="110"/>
      <c r="D183" s="110"/>
    </row>
    <row r="184" spans="1:4" hidden="1" outlineLevel="1" x14ac:dyDescent="0.75">
      <c r="A184" s="19"/>
      <c r="B184" s="110"/>
      <c r="C184" s="110"/>
      <c r="D184" s="110"/>
    </row>
    <row r="185" spans="1:4" hidden="1" outlineLevel="1" x14ac:dyDescent="0.75">
      <c r="A185" s="19"/>
      <c r="B185" s="110"/>
      <c r="C185" s="110"/>
      <c r="D185" s="110"/>
    </row>
    <row r="186" spans="1:4" hidden="1" outlineLevel="1" x14ac:dyDescent="0.75">
      <c r="A186" s="19"/>
      <c r="B186" s="110"/>
      <c r="C186" s="110"/>
      <c r="D186" s="110"/>
    </row>
    <row r="187" spans="1:4" hidden="1" outlineLevel="1" x14ac:dyDescent="0.75">
      <c r="A187" s="19"/>
      <c r="B187" s="110"/>
      <c r="C187" s="110"/>
      <c r="D187" s="110"/>
    </row>
    <row r="188" spans="1:4" hidden="1" outlineLevel="1" x14ac:dyDescent="0.75">
      <c r="A188" s="19"/>
      <c r="B188" s="110"/>
      <c r="C188" s="110"/>
      <c r="D188" s="110"/>
    </row>
    <row r="189" spans="1:4" hidden="1" outlineLevel="1" x14ac:dyDescent="0.75">
      <c r="A189" s="19"/>
      <c r="B189" s="110"/>
      <c r="C189" s="110"/>
      <c r="D189" s="110"/>
    </row>
    <row r="190" spans="1:4" hidden="1" outlineLevel="1" x14ac:dyDescent="0.75">
      <c r="A190" s="19"/>
      <c r="B190" s="110"/>
      <c r="C190" s="110"/>
      <c r="D190" s="110"/>
    </row>
    <row r="191" spans="1:4" hidden="1" outlineLevel="1" x14ac:dyDescent="0.75">
      <c r="A191" s="19"/>
      <c r="B191" s="110"/>
      <c r="C191" s="110"/>
      <c r="D191" s="110"/>
    </row>
    <row r="192" spans="1:4" hidden="1" outlineLevel="1" x14ac:dyDescent="0.75">
      <c r="A192" s="19"/>
      <c r="B192" s="110"/>
      <c r="C192" s="110"/>
      <c r="D192" s="110"/>
    </row>
    <row r="193" spans="1:4" hidden="1" outlineLevel="1" x14ac:dyDescent="0.75">
      <c r="A193" s="19"/>
      <c r="B193" s="110"/>
      <c r="C193" s="110"/>
      <c r="D193" s="110"/>
    </row>
    <row r="194" spans="1:4" hidden="1" outlineLevel="1" x14ac:dyDescent="0.75">
      <c r="A194" s="19"/>
      <c r="B194" s="110"/>
      <c r="C194" s="110"/>
      <c r="D194" s="110"/>
    </row>
    <row r="195" spans="1:4" hidden="1" outlineLevel="1" x14ac:dyDescent="0.75">
      <c r="A195" s="19"/>
      <c r="B195" s="110"/>
      <c r="C195" s="110"/>
      <c r="D195" s="110"/>
    </row>
    <row r="196" spans="1:4" hidden="1" outlineLevel="1" x14ac:dyDescent="0.75">
      <c r="A196" s="19"/>
      <c r="B196" s="110"/>
      <c r="C196" s="110"/>
      <c r="D196" s="110"/>
    </row>
    <row r="197" spans="1:4" hidden="1" outlineLevel="1" x14ac:dyDescent="0.75">
      <c r="A197" s="19"/>
      <c r="B197" s="110"/>
      <c r="C197" s="110"/>
      <c r="D197" s="110"/>
    </row>
    <row r="198" spans="1:4" hidden="1" outlineLevel="1" x14ac:dyDescent="0.75">
      <c r="A198" s="19"/>
      <c r="B198" s="110"/>
      <c r="C198" s="110"/>
      <c r="D198" s="110"/>
    </row>
    <row r="199" spans="1:4" hidden="1" outlineLevel="1" x14ac:dyDescent="0.75">
      <c r="A199" s="19"/>
      <c r="B199" s="110"/>
      <c r="C199" s="110"/>
      <c r="D199" s="110"/>
    </row>
    <row r="200" spans="1:4" hidden="1" outlineLevel="1" x14ac:dyDescent="0.75">
      <c r="A200" s="19"/>
      <c r="B200" s="110"/>
      <c r="C200" s="110"/>
      <c r="D200" s="110"/>
    </row>
    <row r="201" spans="1:4" hidden="1" outlineLevel="1" x14ac:dyDescent="0.75">
      <c r="A201" s="19"/>
      <c r="B201" s="110"/>
      <c r="C201" s="110"/>
      <c r="D201" s="110"/>
    </row>
    <row r="202" spans="1:4" hidden="1" outlineLevel="1" x14ac:dyDescent="0.75">
      <c r="A202" s="19"/>
      <c r="B202" s="110"/>
      <c r="C202" s="110"/>
      <c r="D202" s="110"/>
    </row>
    <row r="203" spans="1:4" hidden="1" outlineLevel="1" x14ac:dyDescent="0.75">
      <c r="A203" s="19"/>
      <c r="B203" s="110"/>
      <c r="C203" s="110"/>
      <c r="D203" s="110"/>
    </row>
    <row r="204" spans="1:4" hidden="1" outlineLevel="1" x14ac:dyDescent="0.75">
      <c r="A204" s="19"/>
      <c r="B204" s="110"/>
      <c r="C204" s="110"/>
      <c r="D204" s="110"/>
    </row>
    <row r="205" spans="1:4" hidden="1" outlineLevel="1" x14ac:dyDescent="0.75">
      <c r="A205" s="19"/>
      <c r="B205" s="110"/>
      <c r="C205" s="110"/>
      <c r="D205" s="110"/>
    </row>
    <row r="206" spans="1:4" hidden="1" outlineLevel="1" x14ac:dyDescent="0.75">
      <c r="A206" s="19"/>
      <c r="B206" s="110"/>
      <c r="C206" s="110"/>
      <c r="D206" s="110"/>
    </row>
    <row r="207" spans="1:4" hidden="1" outlineLevel="1" x14ac:dyDescent="0.75">
      <c r="A207" s="19"/>
      <c r="B207" s="110"/>
      <c r="C207" s="110"/>
      <c r="D207" s="110"/>
    </row>
    <row r="208" spans="1:4" hidden="1" outlineLevel="1" x14ac:dyDescent="0.75">
      <c r="A208" s="19"/>
      <c r="B208" s="110"/>
      <c r="C208" s="110"/>
      <c r="D208" s="110"/>
    </row>
    <row r="209" spans="1:4" hidden="1" outlineLevel="1" x14ac:dyDescent="0.75">
      <c r="A209" s="19"/>
      <c r="B209" s="110"/>
      <c r="C209" s="110"/>
      <c r="D209" s="110"/>
    </row>
    <row r="210" spans="1:4" hidden="1" outlineLevel="1" x14ac:dyDescent="0.75">
      <c r="A210" s="19"/>
      <c r="B210" s="110"/>
      <c r="C210" s="110"/>
      <c r="D210" s="110"/>
    </row>
    <row r="211" spans="1:4" hidden="1" outlineLevel="1" x14ac:dyDescent="0.75">
      <c r="A211" s="19"/>
      <c r="B211" s="110"/>
      <c r="C211" s="110"/>
      <c r="D211" s="110"/>
    </row>
    <row r="212" spans="1:4" hidden="1" outlineLevel="1" x14ac:dyDescent="0.75">
      <c r="A212" s="19"/>
      <c r="B212" s="110"/>
      <c r="C212" s="110"/>
      <c r="D212" s="110"/>
    </row>
    <row r="213" spans="1:4" hidden="1" outlineLevel="1" x14ac:dyDescent="0.75">
      <c r="A213" s="19"/>
      <c r="B213" s="110"/>
      <c r="C213" s="110"/>
      <c r="D213" s="110"/>
    </row>
    <row r="214" spans="1:4" hidden="1" outlineLevel="1" x14ac:dyDescent="0.75">
      <c r="A214" s="19"/>
      <c r="B214" s="110"/>
      <c r="C214" s="110"/>
      <c r="D214" s="110"/>
    </row>
    <row r="215" spans="1:4" hidden="1" outlineLevel="1" x14ac:dyDescent="0.75">
      <c r="A215" s="19"/>
      <c r="B215" s="110"/>
      <c r="C215" s="110"/>
      <c r="D215" s="110"/>
    </row>
    <row r="216" spans="1:4" collapsed="1" x14ac:dyDescent="0.75">
      <c r="A216" s="57"/>
      <c r="B216" s="57"/>
      <c r="C216" s="57"/>
      <c r="D216" s="57"/>
    </row>
    <row r="217" spans="1:4" x14ac:dyDescent="0.75">
      <c r="A217" s="120" t="s">
        <v>192</v>
      </c>
      <c r="B217" s="123" t="s">
        <v>188</v>
      </c>
      <c r="C217" s="124"/>
      <c r="D217" s="124"/>
    </row>
    <row r="218" spans="1:4" x14ac:dyDescent="0.75">
      <c r="A218" s="123" t="s">
        <v>188</v>
      </c>
      <c r="B218" s="123" t="s">
        <v>177</v>
      </c>
      <c r="C218" s="123" t="s">
        <v>176</v>
      </c>
      <c r="D218" s="120" t="s">
        <v>189</v>
      </c>
    </row>
    <row r="219" spans="1:4" x14ac:dyDescent="0.75">
      <c r="A219" s="14" t="s">
        <v>193</v>
      </c>
      <c r="B219" s="88">
        <v>8.4051758285286743E-2</v>
      </c>
      <c r="C219" s="88">
        <v>0.16792605959244752</v>
      </c>
      <c r="D219" s="88">
        <v>0.25197781787773427</v>
      </c>
    </row>
    <row r="220" spans="1:4" x14ac:dyDescent="0.75">
      <c r="A220" s="14" t="s">
        <v>231</v>
      </c>
      <c r="B220" s="88">
        <v>0.16801478808151049</v>
      </c>
      <c r="C220" s="88">
        <v>8.4007394040755246E-2</v>
      </c>
      <c r="D220" s="88">
        <v>0.25202218212226574</v>
      </c>
    </row>
    <row r="221" spans="1:4" x14ac:dyDescent="0.75">
      <c r="A221" s="14" t="s">
        <v>232</v>
      </c>
      <c r="B221" s="88">
        <v>8.3963029796223762E-2</v>
      </c>
      <c r="C221" s="88">
        <v>0.16401514017868932</v>
      </c>
      <c r="D221" s="88">
        <v>0.24797816997491307</v>
      </c>
    </row>
    <row r="222" spans="1:4" x14ac:dyDescent="0.75">
      <c r="A222" s="14" t="s">
        <v>233</v>
      </c>
      <c r="B222" s="88">
        <v>0.16801478808151049</v>
      </c>
      <c r="C222" s="88">
        <v>8.0007041943576426E-2</v>
      </c>
      <c r="D222" s="88">
        <v>0.24802183002508693</v>
      </c>
    </row>
    <row r="223" spans="1:4" x14ac:dyDescent="0.75">
      <c r="A223" s="118" t="s">
        <v>189</v>
      </c>
      <c r="B223" s="119">
        <v>0.50404436424453147</v>
      </c>
      <c r="C223" s="119">
        <v>0.49595563575546853</v>
      </c>
      <c r="D223" s="119">
        <v>1</v>
      </c>
    </row>
    <row r="224" spans="1:4" hidden="1" outlineLevel="1" x14ac:dyDescent="0.75">
      <c r="A224" s="53"/>
      <c r="B224" s="54"/>
      <c r="C224" s="54"/>
      <c r="D224" s="54"/>
    </row>
    <row r="225" spans="1:4" hidden="1" outlineLevel="1" x14ac:dyDescent="0.75">
      <c r="A225" s="53"/>
      <c r="B225" s="54"/>
      <c r="C225" s="54"/>
      <c r="D225" s="54"/>
    </row>
    <row r="226" spans="1:4" hidden="1" outlineLevel="1" x14ac:dyDescent="0.75">
      <c r="A226" s="53"/>
      <c r="B226" s="54"/>
      <c r="C226" s="54"/>
      <c r="D226" s="54"/>
    </row>
    <row r="227" spans="1:4" hidden="1" outlineLevel="1" x14ac:dyDescent="0.75">
      <c r="A227" s="53"/>
      <c r="B227" s="54"/>
      <c r="C227" s="54"/>
      <c r="D227" s="54"/>
    </row>
    <row r="228" spans="1:4" hidden="1" outlineLevel="1" x14ac:dyDescent="0.75">
      <c r="A228" s="53"/>
      <c r="B228" s="54"/>
      <c r="C228" s="54"/>
      <c r="D228" s="54"/>
    </row>
    <row r="229" spans="1:4" hidden="1" outlineLevel="1" x14ac:dyDescent="0.75">
      <c r="A229" s="53"/>
      <c r="B229" s="54"/>
      <c r="C229" s="54"/>
      <c r="D229" s="54"/>
    </row>
    <row r="230" spans="1:4" hidden="1" outlineLevel="1" x14ac:dyDescent="0.75">
      <c r="A230" s="53"/>
      <c r="B230" s="54"/>
      <c r="C230" s="54"/>
      <c r="D230" s="54"/>
    </row>
    <row r="231" spans="1:4" hidden="1" outlineLevel="1" x14ac:dyDescent="0.75">
      <c r="A231" s="53"/>
      <c r="B231" s="54"/>
      <c r="C231" s="54"/>
      <c r="D231" s="54"/>
    </row>
    <row r="232" spans="1:4" hidden="1" outlineLevel="1" x14ac:dyDescent="0.75">
      <c r="A232" s="53"/>
      <c r="B232" s="54"/>
      <c r="C232" s="54"/>
      <c r="D232" s="54"/>
    </row>
    <row r="233" spans="1:4" hidden="1" outlineLevel="1" x14ac:dyDescent="0.75">
      <c r="A233" s="53"/>
      <c r="B233" s="54"/>
      <c r="C233" s="54"/>
      <c r="D233" s="54"/>
    </row>
    <row r="234" spans="1:4" hidden="1" outlineLevel="1" x14ac:dyDescent="0.75">
      <c r="A234" s="53"/>
      <c r="B234" s="54"/>
      <c r="C234" s="54"/>
      <c r="D234" s="54"/>
    </row>
    <row r="235" spans="1:4" hidden="1" outlineLevel="1" x14ac:dyDescent="0.75">
      <c r="A235" s="53"/>
      <c r="B235" s="54"/>
      <c r="C235" s="54"/>
      <c r="D235" s="54"/>
    </row>
    <row r="236" spans="1:4" hidden="1" outlineLevel="1" x14ac:dyDescent="0.75">
      <c r="A236" s="53"/>
      <c r="B236" s="54"/>
      <c r="C236" s="54"/>
      <c r="D236" s="54"/>
    </row>
    <row r="237" spans="1:4" hidden="1" outlineLevel="1" x14ac:dyDescent="0.75">
      <c r="A237" s="53"/>
      <c r="B237" s="54"/>
      <c r="C237" s="54"/>
      <c r="D237" s="54"/>
    </row>
    <row r="238" spans="1:4" hidden="1" outlineLevel="1" x14ac:dyDescent="0.75">
      <c r="A238" s="53"/>
      <c r="B238" s="54"/>
      <c r="C238" s="54"/>
      <c r="D238" s="54"/>
    </row>
    <row r="239" spans="1:4" hidden="1" outlineLevel="1" x14ac:dyDescent="0.75">
      <c r="A239" s="53"/>
      <c r="B239" s="54"/>
      <c r="C239" s="54"/>
      <c r="D239" s="54"/>
    </row>
    <row r="240" spans="1:4" hidden="1" outlineLevel="1" x14ac:dyDescent="0.75">
      <c r="A240" s="53"/>
      <c r="B240" s="54"/>
      <c r="C240" s="54"/>
      <c r="D240" s="54"/>
    </row>
    <row r="241" spans="1:4" hidden="1" outlineLevel="1" x14ac:dyDescent="0.75">
      <c r="A241" s="53"/>
      <c r="B241" s="54"/>
      <c r="C241" s="54"/>
      <c r="D241" s="54"/>
    </row>
    <row r="242" spans="1:4" hidden="1" outlineLevel="1" x14ac:dyDescent="0.75">
      <c r="A242" s="53"/>
      <c r="B242" s="54"/>
      <c r="C242" s="54"/>
      <c r="D242" s="54"/>
    </row>
    <row r="243" spans="1:4" hidden="1" outlineLevel="1" x14ac:dyDescent="0.75">
      <c r="A243" s="53"/>
      <c r="B243" s="54"/>
      <c r="C243" s="54"/>
      <c r="D243" s="54"/>
    </row>
    <row r="244" spans="1:4" hidden="1" outlineLevel="1" x14ac:dyDescent="0.75">
      <c r="A244" s="53"/>
      <c r="B244" s="54"/>
      <c r="C244" s="54"/>
      <c r="D244" s="54"/>
    </row>
    <row r="245" spans="1:4" hidden="1" outlineLevel="1" x14ac:dyDescent="0.75">
      <c r="A245" s="53"/>
      <c r="B245" s="54"/>
      <c r="C245" s="54"/>
      <c r="D245" s="54"/>
    </row>
    <row r="246" spans="1:4" hidden="1" outlineLevel="1" x14ac:dyDescent="0.75">
      <c r="A246" s="53"/>
      <c r="B246" s="54"/>
      <c r="C246" s="54"/>
      <c r="D246" s="54"/>
    </row>
    <row r="247" spans="1:4" hidden="1" outlineLevel="1" x14ac:dyDescent="0.75">
      <c r="A247" s="53"/>
      <c r="B247" s="54"/>
      <c r="C247" s="54"/>
      <c r="D247" s="54"/>
    </row>
    <row r="248" spans="1:4" hidden="1" outlineLevel="1" x14ac:dyDescent="0.75">
      <c r="A248" s="53"/>
      <c r="B248" s="54"/>
      <c r="C248" s="54"/>
      <c r="D248" s="54"/>
    </row>
    <row r="249" spans="1:4" hidden="1" outlineLevel="1" x14ac:dyDescent="0.75">
      <c r="A249" s="53"/>
      <c r="B249" s="54"/>
      <c r="C249" s="54"/>
      <c r="D249" s="54"/>
    </row>
    <row r="250" spans="1:4" hidden="1" outlineLevel="1" x14ac:dyDescent="0.75">
      <c r="A250" s="53"/>
      <c r="B250" s="54"/>
      <c r="C250" s="54"/>
      <c r="D250" s="54"/>
    </row>
    <row r="251" spans="1:4" hidden="1" outlineLevel="1" x14ac:dyDescent="0.75">
      <c r="A251" s="53"/>
      <c r="B251" s="54"/>
      <c r="C251" s="54"/>
      <c r="D251" s="54"/>
    </row>
    <row r="252" spans="1:4" hidden="1" outlineLevel="1" x14ac:dyDescent="0.75">
      <c r="A252" s="53"/>
      <c r="B252" s="54"/>
      <c r="C252" s="54"/>
      <c r="D252" s="54"/>
    </row>
    <row r="253" spans="1:4" hidden="1" outlineLevel="1" x14ac:dyDescent="0.75">
      <c r="A253" s="53"/>
      <c r="B253" s="54"/>
      <c r="C253" s="54"/>
      <c r="D253" s="54"/>
    </row>
    <row r="254" spans="1:4" hidden="1" outlineLevel="1" x14ac:dyDescent="0.75">
      <c r="A254" s="53"/>
      <c r="B254" s="54"/>
      <c r="C254" s="54"/>
      <c r="D254" s="54"/>
    </row>
    <row r="255" spans="1:4" hidden="1" outlineLevel="1" x14ac:dyDescent="0.75">
      <c r="A255" s="53"/>
      <c r="B255" s="54"/>
      <c r="C255" s="54"/>
      <c r="D255" s="54"/>
    </row>
    <row r="256" spans="1:4" hidden="1" outlineLevel="1" x14ac:dyDescent="0.75">
      <c r="A256" s="53"/>
      <c r="B256" s="54"/>
      <c r="C256" s="54"/>
      <c r="D256" s="54"/>
    </row>
    <row r="257" spans="1:4" hidden="1" outlineLevel="1" x14ac:dyDescent="0.75">
      <c r="A257" s="53"/>
      <c r="B257" s="54"/>
      <c r="C257" s="54"/>
      <c r="D257" s="54"/>
    </row>
    <row r="258" spans="1:4" hidden="1" outlineLevel="1" x14ac:dyDescent="0.75">
      <c r="A258" s="53"/>
      <c r="B258" s="54"/>
      <c r="C258" s="54"/>
      <c r="D258" s="54"/>
    </row>
    <row r="259" spans="1:4" hidden="1" outlineLevel="1" x14ac:dyDescent="0.75">
      <c r="A259" s="53"/>
      <c r="B259" s="54"/>
      <c r="C259" s="54"/>
      <c r="D259" s="54"/>
    </row>
    <row r="260" spans="1:4" hidden="1" outlineLevel="1" x14ac:dyDescent="0.75">
      <c r="A260" s="53"/>
      <c r="B260" s="54"/>
      <c r="C260" s="54"/>
      <c r="D260" s="54"/>
    </row>
    <row r="261" spans="1:4" hidden="1" outlineLevel="1" x14ac:dyDescent="0.75">
      <c r="A261" s="53"/>
      <c r="B261" s="54"/>
      <c r="C261" s="54"/>
      <c r="D261" s="54"/>
    </row>
    <row r="262" spans="1:4" hidden="1" outlineLevel="1" x14ac:dyDescent="0.75">
      <c r="A262" s="53"/>
      <c r="B262" s="54"/>
      <c r="C262" s="54"/>
      <c r="D262" s="54"/>
    </row>
    <row r="263" spans="1:4" hidden="1" outlineLevel="1" x14ac:dyDescent="0.75">
      <c r="A263" s="53"/>
      <c r="B263" s="54"/>
      <c r="C263" s="54"/>
      <c r="D263" s="54"/>
    </row>
    <row r="264" spans="1:4" hidden="1" outlineLevel="1" x14ac:dyDescent="0.75">
      <c r="A264" s="53"/>
      <c r="B264" s="54"/>
      <c r="C264" s="54"/>
      <c r="D264" s="54"/>
    </row>
    <row r="265" spans="1:4" hidden="1" outlineLevel="1" x14ac:dyDescent="0.75">
      <c r="A265" s="53"/>
      <c r="B265" s="54"/>
      <c r="C265" s="54"/>
      <c r="D265" s="54"/>
    </row>
    <row r="266" spans="1:4" hidden="1" outlineLevel="1" x14ac:dyDescent="0.75">
      <c r="A266" s="53"/>
      <c r="B266" s="54"/>
      <c r="C266" s="54"/>
      <c r="D266" s="54"/>
    </row>
    <row r="267" spans="1:4" hidden="1" outlineLevel="1" x14ac:dyDescent="0.75">
      <c r="A267" s="53"/>
      <c r="B267" s="54"/>
      <c r="C267" s="54"/>
      <c r="D267" s="54"/>
    </row>
    <row r="268" spans="1:4" hidden="1" outlineLevel="1" x14ac:dyDescent="0.75">
      <c r="A268" s="53"/>
      <c r="B268" s="54"/>
      <c r="C268" s="54"/>
      <c r="D268" s="54"/>
    </row>
    <row r="269" spans="1:4" hidden="1" outlineLevel="1" x14ac:dyDescent="0.75">
      <c r="A269" s="53"/>
      <c r="B269" s="54"/>
      <c r="C269" s="54"/>
      <c r="D269" s="54"/>
    </row>
    <row r="270" spans="1:4" hidden="1" outlineLevel="1" x14ac:dyDescent="0.75">
      <c r="A270" s="53"/>
      <c r="B270" s="54"/>
      <c r="C270" s="54"/>
      <c r="D270" s="54"/>
    </row>
    <row r="271" spans="1:4" hidden="1" outlineLevel="1" x14ac:dyDescent="0.75">
      <c r="A271" s="53"/>
      <c r="B271" s="54"/>
      <c r="C271" s="54"/>
      <c r="D271" s="54"/>
    </row>
    <row r="272" spans="1:4" hidden="1" outlineLevel="1" x14ac:dyDescent="0.75">
      <c r="A272" s="53"/>
      <c r="B272" s="54"/>
      <c r="C272" s="54"/>
      <c r="D272" s="54"/>
    </row>
    <row r="273" spans="1:4" hidden="1" outlineLevel="1" x14ac:dyDescent="0.75">
      <c r="A273" s="53"/>
      <c r="B273" s="54"/>
      <c r="C273" s="54"/>
      <c r="D273" s="54"/>
    </row>
    <row r="274" spans="1:4" collapsed="1" x14ac:dyDescent="0.75">
      <c r="A274" s="57"/>
      <c r="B274" s="57"/>
      <c r="C274" s="57"/>
      <c r="D274" s="57"/>
    </row>
    <row r="275" spans="1:4" x14ac:dyDescent="0.75">
      <c r="A275" s="120" t="s">
        <v>194</v>
      </c>
      <c r="B275" s="123" t="s">
        <v>188</v>
      </c>
      <c r="C275" s="124"/>
      <c r="D275" s="124"/>
    </row>
    <row r="276" spans="1:4" x14ac:dyDescent="0.75">
      <c r="A276" s="123" t="s">
        <v>188</v>
      </c>
      <c r="B276" s="123" t="s">
        <v>177</v>
      </c>
      <c r="C276" s="123" t="s">
        <v>176</v>
      </c>
      <c r="D276" s="120" t="s">
        <v>189</v>
      </c>
    </row>
    <row r="277" spans="1:4" x14ac:dyDescent="0.75">
      <c r="A277" s="14" t="s">
        <v>197</v>
      </c>
      <c r="B277" s="88">
        <v>5.5917081114387569E-2</v>
      </c>
      <c r="C277" s="88">
        <v>5.4107301615245809E-2</v>
      </c>
      <c r="D277" s="88">
        <v>0.11002438272963339</v>
      </c>
    </row>
    <row r="278" spans="1:4" x14ac:dyDescent="0.75">
      <c r="A278" s="14" t="s">
        <v>198</v>
      </c>
      <c r="B278" s="88">
        <v>6.2047445094846179E-2</v>
      </c>
      <c r="C278" s="88">
        <v>4.7928172175520443E-2</v>
      </c>
      <c r="D278" s="88">
        <v>0.10997561727036662</v>
      </c>
    </row>
    <row r="279" spans="1:4" x14ac:dyDescent="0.75">
      <c r="A279" s="14" t="s">
        <v>199</v>
      </c>
      <c r="B279" s="88">
        <v>0.12784824611592799</v>
      </c>
      <c r="C279" s="88">
        <v>0.13192289071783814</v>
      </c>
      <c r="D279" s="88">
        <v>0.25977113683376613</v>
      </c>
    </row>
    <row r="280" spans="1:4" x14ac:dyDescent="0.75">
      <c r="A280" s="14" t="s">
        <v>196</v>
      </c>
      <c r="B280" s="88">
        <v>0.15601373178997402</v>
      </c>
      <c r="C280" s="88">
        <v>0.15601373178997402</v>
      </c>
      <c r="D280" s="88">
        <v>0.31202746357994804</v>
      </c>
    </row>
    <row r="281" spans="1:4" x14ac:dyDescent="0.75">
      <c r="A281" s="14" t="s">
        <v>195</v>
      </c>
      <c r="B281" s="88">
        <v>0.10221786012939571</v>
      </c>
      <c r="C281" s="88">
        <v>0.1059835394568901</v>
      </c>
      <c r="D281" s="88">
        <v>0.20820139958628581</v>
      </c>
    </row>
    <row r="282" spans="1:4" x14ac:dyDescent="0.75">
      <c r="A282" s="118" t="s">
        <v>189</v>
      </c>
      <c r="B282" s="119">
        <v>0.50404436424453147</v>
      </c>
      <c r="C282" s="119">
        <v>0.49595563575546853</v>
      </c>
      <c r="D282" s="119">
        <v>1</v>
      </c>
    </row>
    <row r="283" spans="1:4" x14ac:dyDescent="0.75">
      <c r="A283" s="57"/>
      <c r="B283" s="57"/>
      <c r="C283" s="57"/>
      <c r="D283" s="57"/>
    </row>
    <row r="284" spans="1:4" hidden="1" outlineLevel="2" x14ac:dyDescent="0.75">
      <c r="A284" s="53"/>
      <c r="B284" s="54"/>
      <c r="C284" s="54"/>
      <c r="D284" s="54"/>
    </row>
    <row r="285" spans="1:4" hidden="1" outlineLevel="2" x14ac:dyDescent="0.75">
      <c r="A285" s="53"/>
      <c r="B285" s="54"/>
      <c r="C285" s="54"/>
      <c r="D285" s="54"/>
    </row>
    <row r="286" spans="1:4" hidden="1" outlineLevel="2" x14ac:dyDescent="0.75">
      <c r="A286" s="53"/>
      <c r="B286" s="54"/>
      <c r="C286" s="54"/>
      <c r="D286" s="54"/>
    </row>
    <row r="287" spans="1:4" hidden="1" outlineLevel="2" x14ac:dyDescent="0.75">
      <c r="A287" s="53"/>
      <c r="B287" s="54"/>
      <c r="C287" s="54"/>
      <c r="D287" s="54"/>
    </row>
    <row r="288" spans="1:4" hidden="1" outlineLevel="2" x14ac:dyDescent="0.75">
      <c r="A288" s="53"/>
      <c r="B288" s="54"/>
      <c r="C288" s="54"/>
      <c r="D288" s="54"/>
    </row>
    <row r="289" spans="1:4" hidden="1" outlineLevel="2" x14ac:dyDescent="0.75">
      <c r="A289" s="53"/>
      <c r="B289" s="54"/>
      <c r="C289" s="54"/>
      <c r="D289" s="54"/>
    </row>
    <row r="290" spans="1:4" hidden="1" outlineLevel="2" x14ac:dyDescent="0.75">
      <c r="A290" s="53"/>
      <c r="B290" s="54"/>
      <c r="C290" s="54"/>
      <c r="D290" s="54"/>
    </row>
    <row r="291" spans="1:4" hidden="1" outlineLevel="2" x14ac:dyDescent="0.75">
      <c r="A291" s="53"/>
      <c r="B291" s="54"/>
      <c r="C291" s="54"/>
      <c r="D291" s="54"/>
    </row>
    <row r="292" spans="1:4" hidden="1" outlineLevel="2" x14ac:dyDescent="0.75">
      <c r="A292" s="53"/>
      <c r="B292" s="54"/>
      <c r="C292" s="54"/>
      <c r="D292" s="54"/>
    </row>
    <row r="293" spans="1:4" hidden="1" outlineLevel="2" x14ac:dyDescent="0.75">
      <c r="A293" s="53"/>
      <c r="B293" s="54"/>
      <c r="C293" s="54"/>
      <c r="D293" s="54"/>
    </row>
    <row r="294" spans="1:4" hidden="1" outlineLevel="2" x14ac:dyDescent="0.75">
      <c r="A294" s="53"/>
      <c r="B294" s="54"/>
      <c r="C294" s="54"/>
      <c r="D294" s="54"/>
    </row>
    <row r="295" spans="1:4" hidden="1" outlineLevel="2" x14ac:dyDescent="0.75">
      <c r="A295" s="53"/>
      <c r="B295" s="54"/>
      <c r="C295" s="54"/>
      <c r="D295" s="54"/>
    </row>
    <row r="296" spans="1:4" hidden="1" outlineLevel="2" x14ac:dyDescent="0.75">
      <c r="A296" s="53"/>
      <c r="B296" s="54"/>
      <c r="C296" s="54"/>
      <c r="D296" s="54"/>
    </row>
    <row r="297" spans="1:4" hidden="1" outlineLevel="2" x14ac:dyDescent="0.75">
      <c r="A297" s="53"/>
      <c r="B297" s="54"/>
      <c r="C297" s="54"/>
      <c r="D297" s="54"/>
    </row>
    <row r="298" spans="1:4" hidden="1" outlineLevel="2" x14ac:dyDescent="0.75">
      <c r="A298" s="53"/>
      <c r="B298" s="54"/>
      <c r="C298" s="54"/>
      <c r="D298" s="54"/>
    </row>
    <row r="299" spans="1:4" hidden="1" outlineLevel="2" x14ac:dyDescent="0.75">
      <c r="A299" s="53"/>
      <c r="B299" s="54"/>
      <c r="C299" s="54"/>
      <c r="D299" s="54"/>
    </row>
    <row r="300" spans="1:4" hidden="1" outlineLevel="2" x14ac:dyDescent="0.75">
      <c r="A300" s="53"/>
      <c r="B300" s="54"/>
      <c r="C300" s="54"/>
      <c r="D300" s="54"/>
    </row>
    <row r="301" spans="1:4" hidden="1" outlineLevel="2" x14ac:dyDescent="0.75">
      <c r="A301" s="53"/>
      <c r="B301" s="54"/>
      <c r="C301" s="54"/>
      <c r="D301" s="54"/>
    </row>
    <row r="302" spans="1:4" hidden="1" outlineLevel="2" x14ac:dyDescent="0.75">
      <c r="A302" s="53"/>
      <c r="B302" s="54"/>
      <c r="C302" s="54"/>
      <c r="D302" s="54"/>
    </row>
    <row r="303" spans="1:4" hidden="1" outlineLevel="2" x14ac:dyDescent="0.75">
      <c r="A303" s="53"/>
      <c r="B303" s="54"/>
      <c r="C303" s="54"/>
      <c r="D303" s="54"/>
    </row>
    <row r="304" spans="1:4" hidden="1" outlineLevel="2" x14ac:dyDescent="0.75">
      <c r="A304" s="53"/>
      <c r="B304" s="54"/>
      <c r="C304" s="54"/>
      <c r="D304" s="54"/>
    </row>
    <row r="305" spans="1:4" hidden="1" outlineLevel="2" x14ac:dyDescent="0.75">
      <c r="A305" s="53"/>
      <c r="B305" s="54"/>
      <c r="C305" s="54"/>
      <c r="D305" s="54"/>
    </row>
    <row r="306" spans="1:4" hidden="1" outlineLevel="2" x14ac:dyDescent="0.75">
      <c r="A306" s="53"/>
      <c r="B306" s="54"/>
      <c r="C306" s="54"/>
      <c r="D306" s="54"/>
    </row>
    <row r="307" spans="1:4" hidden="1" outlineLevel="2" x14ac:dyDescent="0.75">
      <c r="A307" s="53"/>
      <c r="B307" s="54"/>
      <c r="C307" s="54"/>
      <c r="D307" s="54"/>
    </row>
    <row r="308" spans="1:4" hidden="1" outlineLevel="2" x14ac:dyDescent="0.75">
      <c r="A308" s="53"/>
      <c r="B308" s="54"/>
      <c r="C308" s="54"/>
      <c r="D308" s="54"/>
    </row>
    <row r="309" spans="1:4" hidden="1" outlineLevel="2" x14ac:dyDescent="0.75">
      <c r="A309" s="53"/>
      <c r="B309" s="54"/>
      <c r="C309" s="54"/>
      <c r="D309" s="54"/>
    </row>
    <row r="310" spans="1:4" hidden="1" outlineLevel="2" x14ac:dyDescent="0.75">
      <c r="A310" s="53"/>
      <c r="B310" s="54"/>
      <c r="C310" s="54"/>
      <c r="D310" s="54"/>
    </row>
    <row r="311" spans="1:4" hidden="1" outlineLevel="2" x14ac:dyDescent="0.75">
      <c r="A311" s="53"/>
      <c r="B311" s="54"/>
      <c r="C311" s="54"/>
      <c r="D311" s="54"/>
    </row>
    <row r="312" spans="1:4" hidden="1" outlineLevel="2" x14ac:dyDescent="0.75">
      <c r="A312" s="53"/>
      <c r="B312" s="54"/>
      <c r="C312" s="54"/>
      <c r="D312" s="54"/>
    </row>
    <row r="313" spans="1:4" hidden="1" outlineLevel="2" x14ac:dyDescent="0.75">
      <c r="A313" s="53"/>
      <c r="B313" s="54"/>
      <c r="C313" s="54"/>
      <c r="D313" s="54"/>
    </row>
    <row r="314" spans="1:4" hidden="1" outlineLevel="2" x14ac:dyDescent="0.75">
      <c r="A314" s="53"/>
      <c r="B314" s="54"/>
      <c r="C314" s="54"/>
      <c r="D314" s="54"/>
    </row>
    <row r="315" spans="1:4" hidden="1" outlineLevel="2" x14ac:dyDescent="0.75">
      <c r="A315" s="53"/>
      <c r="B315" s="54"/>
      <c r="C315" s="54"/>
      <c r="D315" s="54"/>
    </row>
    <row r="316" spans="1:4" hidden="1" outlineLevel="2" x14ac:dyDescent="0.75">
      <c r="A316" s="53"/>
      <c r="B316" s="54"/>
      <c r="C316" s="54"/>
      <c r="D316" s="54"/>
    </row>
    <row r="317" spans="1:4" hidden="1" outlineLevel="2" x14ac:dyDescent="0.75">
      <c r="A317" s="53"/>
      <c r="B317" s="54"/>
      <c r="C317" s="54"/>
      <c r="D317" s="54"/>
    </row>
    <row r="318" spans="1:4" hidden="1" outlineLevel="2" x14ac:dyDescent="0.75">
      <c r="A318" s="53"/>
      <c r="B318" s="54"/>
      <c r="C318" s="54"/>
      <c r="D318" s="54"/>
    </row>
    <row r="319" spans="1:4" hidden="1" outlineLevel="2" x14ac:dyDescent="0.75">
      <c r="A319" s="53"/>
      <c r="B319" s="54"/>
      <c r="C319" s="54"/>
      <c r="D319" s="54"/>
    </row>
    <row r="320" spans="1:4" hidden="1" outlineLevel="2" x14ac:dyDescent="0.75">
      <c r="A320" s="53"/>
      <c r="B320" s="54"/>
      <c r="C320" s="54"/>
      <c r="D320" s="54"/>
    </row>
    <row r="321" spans="1:4" hidden="1" outlineLevel="2" x14ac:dyDescent="0.75">
      <c r="A321" s="53"/>
      <c r="B321" s="54"/>
      <c r="C321" s="54"/>
      <c r="D321" s="54"/>
    </row>
    <row r="322" spans="1:4" hidden="1" outlineLevel="2" x14ac:dyDescent="0.75">
      <c r="A322" s="53"/>
      <c r="B322" s="54"/>
      <c r="C322" s="54"/>
      <c r="D322" s="54"/>
    </row>
    <row r="323" spans="1:4" hidden="1" outlineLevel="2" x14ac:dyDescent="0.75">
      <c r="A323" s="53"/>
      <c r="B323" s="54"/>
      <c r="C323" s="54"/>
      <c r="D323" s="54"/>
    </row>
    <row r="324" spans="1:4" hidden="1" outlineLevel="2" x14ac:dyDescent="0.75">
      <c r="A324" s="53"/>
      <c r="B324" s="54"/>
      <c r="C324" s="54"/>
      <c r="D324" s="54"/>
    </row>
    <row r="325" spans="1:4" hidden="1" outlineLevel="2" x14ac:dyDescent="0.75">
      <c r="A325" s="53"/>
      <c r="B325" s="54"/>
      <c r="C325" s="54"/>
      <c r="D325" s="54"/>
    </row>
    <row r="326" spans="1:4" hidden="1" outlineLevel="2" x14ac:dyDescent="0.75">
      <c r="A326" s="53"/>
      <c r="B326" s="54"/>
      <c r="C326" s="54"/>
      <c r="D326" s="54"/>
    </row>
    <row r="327" spans="1:4" hidden="1" outlineLevel="2" x14ac:dyDescent="0.75">
      <c r="A327" s="53"/>
      <c r="B327" s="54"/>
      <c r="C327" s="54"/>
      <c r="D327" s="54"/>
    </row>
    <row r="328" spans="1:4" hidden="1" outlineLevel="2" x14ac:dyDescent="0.75">
      <c r="A328" s="53"/>
      <c r="B328" s="54"/>
      <c r="C328" s="54"/>
      <c r="D328" s="54"/>
    </row>
    <row r="329" spans="1:4" hidden="1" outlineLevel="2" x14ac:dyDescent="0.75">
      <c r="A329" s="53"/>
      <c r="B329" s="54"/>
      <c r="C329" s="54"/>
      <c r="D329" s="54"/>
    </row>
    <row r="330" spans="1:4" hidden="1" outlineLevel="2" x14ac:dyDescent="0.75">
      <c r="A330" s="53"/>
      <c r="B330" s="54"/>
      <c r="C330" s="54"/>
      <c r="D330" s="54"/>
    </row>
    <row r="331" spans="1:4" hidden="1" outlineLevel="2" x14ac:dyDescent="0.75">
      <c r="A331" s="53"/>
      <c r="B331" s="54"/>
      <c r="C331" s="54"/>
      <c r="D331" s="54"/>
    </row>
    <row r="332" spans="1:4" hidden="1" outlineLevel="2" x14ac:dyDescent="0.75">
      <c r="A332" s="53"/>
      <c r="B332" s="54"/>
      <c r="C332" s="54"/>
      <c r="D332" s="54"/>
    </row>
    <row r="333" spans="1:4" hidden="1" outlineLevel="2" x14ac:dyDescent="0.75">
      <c r="A333" s="53"/>
      <c r="B333" s="54"/>
      <c r="C333" s="54"/>
      <c r="D333" s="54"/>
    </row>
    <row r="334" spans="1:4" collapsed="1" x14ac:dyDescent="0.75">
      <c r="A334" s="19"/>
      <c r="B334" s="110"/>
      <c r="C334" s="110"/>
      <c r="D334" s="110"/>
    </row>
    <row r="335" spans="1:4" x14ac:dyDescent="0.75">
      <c r="A335" s="120" t="s">
        <v>200</v>
      </c>
      <c r="B335" s="123" t="s">
        <v>188</v>
      </c>
      <c r="C335" s="124"/>
      <c r="D335" s="124"/>
    </row>
    <row r="336" spans="1:4" x14ac:dyDescent="0.75">
      <c r="A336" s="123" t="s">
        <v>188</v>
      </c>
      <c r="B336" s="123" t="s">
        <v>177</v>
      </c>
      <c r="C336" s="123" t="s">
        <v>176</v>
      </c>
      <c r="D336" s="120" t="s">
        <v>189</v>
      </c>
    </row>
    <row r="337" spans="1:4" x14ac:dyDescent="0.75">
      <c r="A337" s="14" t="s">
        <v>99</v>
      </c>
      <c r="B337" s="88">
        <v>0.30391655296861936</v>
      </c>
      <c r="C337" s="88">
        <v>0.2916368117600458</v>
      </c>
      <c r="D337" s="88">
        <v>0.59555336472866516</v>
      </c>
    </row>
    <row r="338" spans="1:4" x14ac:dyDescent="0.75">
      <c r="A338" s="14" t="s">
        <v>142</v>
      </c>
      <c r="B338" s="88">
        <v>1.806364156507196E-2</v>
      </c>
      <c r="C338" s="88">
        <v>1.997394480876722E-2</v>
      </c>
      <c r="D338" s="88">
        <v>3.803758637383918E-2</v>
      </c>
    </row>
    <row r="339" spans="1:4" x14ac:dyDescent="0.75">
      <c r="A339" s="14" t="s">
        <v>143</v>
      </c>
      <c r="B339" s="88">
        <v>3.9415518683156552E-3</v>
      </c>
      <c r="C339" s="88">
        <v>5.96241362616082E-3</v>
      </c>
      <c r="D339" s="88">
        <v>9.9039654944764761E-3</v>
      </c>
    </row>
    <row r="340" spans="1:4" x14ac:dyDescent="0.75">
      <c r="A340" s="14" t="s">
        <v>120</v>
      </c>
      <c r="B340" s="88">
        <v>3.1873068967034901E-2</v>
      </c>
      <c r="C340" s="88">
        <v>1.7984067602658332E-2</v>
      </c>
      <c r="D340" s="88">
        <v>4.9857136569693233E-2</v>
      </c>
    </row>
    <row r="341" spans="1:4" x14ac:dyDescent="0.75">
      <c r="A341" s="14" t="s">
        <v>115</v>
      </c>
      <c r="B341" s="88">
        <v>3.2025350996875139E-2</v>
      </c>
      <c r="C341" s="88">
        <v>3.3924035033669295E-2</v>
      </c>
      <c r="D341" s="88">
        <v>6.5949386030544427E-2</v>
      </c>
    </row>
    <row r="342" spans="1:4" x14ac:dyDescent="0.75">
      <c r="A342" s="14" t="s">
        <v>136</v>
      </c>
      <c r="B342" s="88">
        <v>3.6017076713172835E-2</v>
      </c>
      <c r="C342" s="88">
        <v>4.2249548875489637E-2</v>
      </c>
      <c r="D342" s="88">
        <v>7.8266625588662472E-2</v>
      </c>
    </row>
    <row r="343" spans="1:4" x14ac:dyDescent="0.75">
      <c r="A343" s="14" t="s">
        <v>127</v>
      </c>
      <c r="B343" s="88">
        <v>2.0122529818229831E-2</v>
      </c>
      <c r="C343" s="88">
        <v>2.3992782007834161E-2</v>
      </c>
      <c r="D343" s="88">
        <v>4.4115311826063992E-2</v>
      </c>
    </row>
    <row r="344" spans="1:4" x14ac:dyDescent="0.75">
      <c r="A344" s="14" t="s">
        <v>128</v>
      </c>
      <c r="B344" s="88">
        <v>1.1926235641036927E-2</v>
      </c>
      <c r="C344" s="88">
        <v>3.9813388495224681E-3</v>
      </c>
      <c r="D344" s="88">
        <v>1.5907574490559396E-2</v>
      </c>
    </row>
    <row r="345" spans="1:4" x14ac:dyDescent="0.75">
      <c r="A345" s="14" t="s">
        <v>113</v>
      </c>
      <c r="B345" s="88">
        <v>1.9564279741208575E-3</v>
      </c>
      <c r="C345" s="88">
        <v>0</v>
      </c>
      <c r="D345" s="88">
        <v>1.9564279741208575E-3</v>
      </c>
    </row>
    <row r="346" spans="1:4" x14ac:dyDescent="0.75">
      <c r="A346" s="14" t="s">
        <v>146</v>
      </c>
      <c r="B346" s="88">
        <v>1.971392104220765E-3</v>
      </c>
      <c r="C346" s="88">
        <v>0</v>
      </c>
      <c r="D346" s="88">
        <v>1.971392104220765E-3</v>
      </c>
    </row>
    <row r="347" spans="1:4" x14ac:dyDescent="0.75">
      <c r="A347" s="14" t="s">
        <v>129</v>
      </c>
      <c r="B347" s="88">
        <v>5.9569561198890893E-3</v>
      </c>
      <c r="C347" s="88">
        <v>1.797508912459839E-2</v>
      </c>
      <c r="D347" s="88">
        <v>2.3932045244487478E-2</v>
      </c>
    </row>
    <row r="348" spans="1:4" x14ac:dyDescent="0.75">
      <c r="A348" s="14" t="s">
        <v>161</v>
      </c>
      <c r="B348" s="88">
        <v>2.0073060164605429E-3</v>
      </c>
      <c r="C348" s="88">
        <v>0</v>
      </c>
      <c r="D348" s="88">
        <v>2.0073060164605429E-3</v>
      </c>
    </row>
    <row r="349" spans="1:4" x14ac:dyDescent="0.75">
      <c r="A349" s="14" t="s">
        <v>152</v>
      </c>
      <c r="B349" s="88">
        <v>8.0871440517582861E-3</v>
      </c>
      <c r="C349" s="88">
        <v>4.0132036442058006E-3</v>
      </c>
      <c r="D349" s="88">
        <v>1.2100347695964086E-2</v>
      </c>
    </row>
    <row r="350" spans="1:4" x14ac:dyDescent="0.75">
      <c r="A350" s="14" t="s">
        <v>160</v>
      </c>
      <c r="B350" s="88">
        <v>0</v>
      </c>
      <c r="C350" s="88">
        <v>4.0235905109810306E-3</v>
      </c>
      <c r="D350" s="88">
        <v>4.0235905109810306E-3</v>
      </c>
    </row>
    <row r="351" spans="1:4" x14ac:dyDescent="0.75">
      <c r="A351" s="14" t="s">
        <v>139</v>
      </c>
      <c r="B351" s="88">
        <v>3.9334536332027636E-3</v>
      </c>
      <c r="C351" s="88">
        <v>1.2026407288411601E-2</v>
      </c>
      <c r="D351" s="88">
        <v>1.5959860921614364E-2</v>
      </c>
    </row>
    <row r="352" spans="1:4" x14ac:dyDescent="0.75">
      <c r="A352" s="14" t="s">
        <v>167</v>
      </c>
      <c r="B352" s="88">
        <v>4.0718278244795568E-3</v>
      </c>
      <c r="C352" s="88">
        <v>4.0698912899960393E-3</v>
      </c>
      <c r="D352" s="88">
        <v>8.1417191144755961E-3</v>
      </c>
    </row>
    <row r="353" spans="1:4" x14ac:dyDescent="0.75">
      <c r="A353" s="14" t="s">
        <v>164</v>
      </c>
      <c r="B353" s="88">
        <v>2.0178689318251838E-3</v>
      </c>
      <c r="C353" s="88">
        <v>4.0579199859161127E-3</v>
      </c>
      <c r="D353" s="88">
        <v>6.0757889177412965E-3</v>
      </c>
    </row>
    <row r="354" spans="1:4" x14ac:dyDescent="0.75">
      <c r="A354" s="14" t="s">
        <v>157</v>
      </c>
      <c r="B354" s="88">
        <v>2.02209409797104E-3</v>
      </c>
      <c r="C354" s="88">
        <v>1.9956868095594386E-3</v>
      </c>
      <c r="D354" s="88">
        <v>4.0177809075304782E-3</v>
      </c>
    </row>
    <row r="355" spans="1:4" x14ac:dyDescent="0.75">
      <c r="A355" s="14" t="s">
        <v>163</v>
      </c>
      <c r="B355" s="88">
        <v>6.0845913472118308E-3</v>
      </c>
      <c r="C355" s="88">
        <v>6.075964966330707E-3</v>
      </c>
      <c r="D355" s="88">
        <v>1.2160556313542539E-2</v>
      </c>
    </row>
    <row r="356" spans="1:4" x14ac:dyDescent="0.75">
      <c r="A356" s="14" t="s">
        <v>154</v>
      </c>
      <c r="B356" s="88">
        <v>3.9940143479600372E-3</v>
      </c>
      <c r="C356" s="88">
        <v>0</v>
      </c>
      <c r="D356" s="88">
        <v>3.9940143479600372E-3</v>
      </c>
    </row>
    <row r="357" spans="1:4" x14ac:dyDescent="0.75">
      <c r="A357" s="14" t="s">
        <v>165</v>
      </c>
      <c r="B357" s="88">
        <v>4.0552792570749526E-3</v>
      </c>
      <c r="C357" s="88">
        <v>0</v>
      </c>
      <c r="D357" s="88">
        <v>4.0552792570749526E-3</v>
      </c>
    </row>
    <row r="358" spans="1:4" x14ac:dyDescent="0.75">
      <c r="A358" s="14" t="s">
        <v>162</v>
      </c>
      <c r="B358" s="88">
        <v>0</v>
      </c>
      <c r="C358" s="88">
        <v>2.0129395713216849E-3</v>
      </c>
      <c r="D358" s="88">
        <v>2.0129395713216849E-3</v>
      </c>
    </row>
    <row r="359" spans="1:4" x14ac:dyDescent="0.75">
      <c r="A359" s="118" t="s">
        <v>189</v>
      </c>
      <c r="B359" s="125">
        <v>0.50404436424453147</v>
      </c>
      <c r="C359" s="125">
        <v>0.49595563575546853</v>
      </c>
      <c r="D359" s="125">
        <v>1</v>
      </c>
    </row>
    <row r="360" spans="1:4" x14ac:dyDescent="0.75">
      <c r="A360" s="57"/>
      <c r="B360" s="57"/>
      <c r="C360" s="57"/>
      <c r="D360" s="57"/>
    </row>
    <row r="361" spans="1:4" hidden="1" outlineLevel="1" x14ac:dyDescent="0.75">
      <c r="A361" s="53"/>
      <c r="B361" s="54"/>
      <c r="C361" s="54"/>
      <c r="D361" s="54"/>
    </row>
    <row r="362" spans="1:4" hidden="1" outlineLevel="1" x14ac:dyDescent="0.75">
      <c r="A362" s="53"/>
      <c r="B362" s="54"/>
      <c r="C362" s="54"/>
      <c r="D362" s="54"/>
    </row>
    <row r="363" spans="1:4" hidden="1" outlineLevel="1" x14ac:dyDescent="0.75">
      <c r="A363" s="53"/>
      <c r="B363" s="54"/>
      <c r="C363" s="54"/>
      <c r="D363" s="54"/>
    </row>
    <row r="364" spans="1:4" hidden="1" outlineLevel="1" x14ac:dyDescent="0.75">
      <c r="A364" s="53"/>
      <c r="B364" s="54"/>
      <c r="C364" s="54"/>
      <c r="D364" s="54"/>
    </row>
    <row r="365" spans="1:4" hidden="1" outlineLevel="1" x14ac:dyDescent="0.75">
      <c r="A365" s="53"/>
      <c r="B365" s="54"/>
      <c r="C365" s="54"/>
      <c r="D365" s="54"/>
    </row>
    <row r="366" spans="1:4" hidden="1" outlineLevel="1" x14ac:dyDescent="0.75">
      <c r="A366" s="53"/>
      <c r="B366" s="54"/>
      <c r="C366" s="54"/>
      <c r="D366" s="54"/>
    </row>
    <row r="367" spans="1:4" hidden="1" outlineLevel="1" x14ac:dyDescent="0.75">
      <c r="A367" s="53"/>
      <c r="B367" s="54"/>
      <c r="C367" s="54"/>
      <c r="D367" s="54"/>
    </row>
    <row r="368" spans="1:4" hidden="1" outlineLevel="1" x14ac:dyDescent="0.75">
      <c r="A368" s="53"/>
      <c r="B368" s="54"/>
      <c r="C368" s="54"/>
      <c r="D368" s="54"/>
    </row>
    <row r="369" spans="1:4" hidden="1" outlineLevel="1" x14ac:dyDescent="0.75">
      <c r="A369" s="53"/>
      <c r="B369" s="54"/>
      <c r="C369" s="54"/>
      <c r="D369" s="54"/>
    </row>
    <row r="370" spans="1:4" hidden="1" outlineLevel="1" x14ac:dyDescent="0.75">
      <c r="A370" s="53"/>
      <c r="B370" s="54"/>
      <c r="C370" s="54"/>
      <c r="D370" s="54"/>
    </row>
    <row r="371" spans="1:4" hidden="1" outlineLevel="1" x14ac:dyDescent="0.75">
      <c r="A371" s="53"/>
      <c r="B371" s="54"/>
      <c r="C371" s="54"/>
      <c r="D371" s="54"/>
    </row>
    <row r="372" spans="1:4" hidden="1" outlineLevel="1" x14ac:dyDescent="0.75">
      <c r="A372" s="53"/>
      <c r="B372" s="54"/>
      <c r="C372" s="54"/>
      <c r="D372" s="54"/>
    </row>
    <row r="373" spans="1:4" hidden="1" outlineLevel="1" x14ac:dyDescent="0.75">
      <c r="A373" s="53"/>
      <c r="B373" s="54"/>
      <c r="C373" s="54"/>
      <c r="D373" s="54"/>
    </row>
    <row r="374" spans="1:4" hidden="1" outlineLevel="1" x14ac:dyDescent="0.75">
      <c r="A374" s="53"/>
      <c r="B374" s="54"/>
      <c r="C374" s="54"/>
      <c r="D374" s="54"/>
    </row>
    <row r="375" spans="1:4" hidden="1" outlineLevel="1" x14ac:dyDescent="0.75">
      <c r="A375" s="53"/>
      <c r="B375" s="54"/>
      <c r="C375" s="54"/>
      <c r="D375" s="54"/>
    </row>
    <row r="376" spans="1:4" hidden="1" outlineLevel="1" x14ac:dyDescent="0.75">
      <c r="A376" s="53"/>
      <c r="B376" s="54"/>
      <c r="C376" s="54"/>
      <c r="D376" s="54"/>
    </row>
    <row r="377" spans="1:4" hidden="1" outlineLevel="1" x14ac:dyDescent="0.75">
      <c r="A377" s="53"/>
      <c r="B377" s="54"/>
      <c r="C377" s="54"/>
      <c r="D377" s="54"/>
    </row>
    <row r="378" spans="1:4" hidden="1" outlineLevel="1" x14ac:dyDescent="0.75">
      <c r="A378" s="53"/>
      <c r="B378" s="54"/>
      <c r="C378" s="54"/>
      <c r="D378" s="54"/>
    </row>
    <row r="379" spans="1:4" hidden="1" outlineLevel="1" x14ac:dyDescent="0.75">
      <c r="A379" s="53"/>
      <c r="B379" s="54"/>
      <c r="C379" s="54"/>
      <c r="D379" s="54"/>
    </row>
    <row r="380" spans="1:4" hidden="1" outlineLevel="1" x14ac:dyDescent="0.75">
      <c r="A380" s="53"/>
      <c r="B380" s="54"/>
      <c r="C380" s="54"/>
      <c r="D380" s="54"/>
    </row>
    <row r="381" spans="1:4" hidden="1" outlineLevel="1" x14ac:dyDescent="0.75">
      <c r="A381" s="53"/>
      <c r="B381" s="54"/>
      <c r="C381" s="54"/>
      <c r="D381" s="54"/>
    </row>
    <row r="382" spans="1:4" hidden="1" outlineLevel="1" x14ac:dyDescent="0.75">
      <c r="A382" s="53"/>
      <c r="B382" s="54"/>
      <c r="C382" s="54"/>
      <c r="D382" s="54"/>
    </row>
    <row r="383" spans="1:4" hidden="1" outlineLevel="1" x14ac:dyDescent="0.75">
      <c r="A383" s="53"/>
      <c r="B383" s="54"/>
      <c r="C383" s="54"/>
      <c r="D383" s="54"/>
    </row>
    <row r="384" spans="1:4" hidden="1" outlineLevel="1" x14ac:dyDescent="0.75">
      <c r="A384" s="53"/>
      <c r="B384" s="54"/>
      <c r="C384" s="54"/>
      <c r="D384" s="54"/>
    </row>
    <row r="385" spans="1:4" hidden="1" outlineLevel="1" x14ac:dyDescent="0.75">
      <c r="A385" s="53"/>
      <c r="B385" s="54"/>
      <c r="C385" s="54"/>
      <c r="D385" s="54"/>
    </row>
    <row r="386" spans="1:4" hidden="1" outlineLevel="1" x14ac:dyDescent="0.75">
      <c r="A386" s="53"/>
      <c r="B386" s="54"/>
      <c r="C386" s="54"/>
      <c r="D386" s="54"/>
    </row>
    <row r="387" spans="1:4" hidden="1" outlineLevel="1" x14ac:dyDescent="0.75">
      <c r="A387" s="53"/>
      <c r="B387" s="54"/>
      <c r="C387" s="54"/>
      <c r="D387" s="54"/>
    </row>
    <row r="388" spans="1:4" hidden="1" outlineLevel="1" x14ac:dyDescent="0.75">
      <c r="A388" s="53"/>
      <c r="B388" s="54"/>
      <c r="C388" s="54"/>
      <c r="D388" s="54"/>
    </row>
    <row r="389" spans="1:4" hidden="1" outlineLevel="1" x14ac:dyDescent="0.75">
      <c r="A389" s="53"/>
      <c r="B389" s="54"/>
      <c r="C389" s="54"/>
      <c r="D389" s="54"/>
    </row>
    <row r="390" spans="1:4" hidden="1" outlineLevel="1" x14ac:dyDescent="0.75">
      <c r="A390" s="53"/>
      <c r="B390" s="54"/>
      <c r="C390" s="54"/>
      <c r="D390" s="54"/>
    </row>
    <row r="391" spans="1:4" hidden="1" outlineLevel="1" x14ac:dyDescent="0.75">
      <c r="A391" s="53"/>
      <c r="B391" s="54"/>
      <c r="C391" s="54"/>
      <c r="D391" s="54"/>
    </row>
    <row r="392" spans="1:4" hidden="1" outlineLevel="1" x14ac:dyDescent="0.75">
      <c r="A392" s="53"/>
      <c r="B392" s="54"/>
      <c r="C392" s="54"/>
      <c r="D392" s="54"/>
    </row>
    <row r="393" spans="1:4" hidden="1" outlineLevel="1" x14ac:dyDescent="0.75">
      <c r="A393" s="53"/>
      <c r="B393" s="54"/>
      <c r="C393" s="54"/>
      <c r="D393" s="54"/>
    </row>
    <row r="394" spans="1:4" hidden="1" outlineLevel="1" x14ac:dyDescent="0.75">
      <c r="A394" s="53"/>
      <c r="B394" s="54"/>
      <c r="C394" s="54"/>
      <c r="D394" s="54"/>
    </row>
    <row r="395" spans="1:4" hidden="1" outlineLevel="1" x14ac:dyDescent="0.75">
      <c r="A395" s="53"/>
      <c r="B395" s="54"/>
      <c r="C395" s="54"/>
      <c r="D395" s="54"/>
    </row>
    <row r="396" spans="1:4" hidden="1" outlineLevel="1" x14ac:dyDescent="0.75">
      <c r="A396" s="53"/>
      <c r="B396" s="54"/>
      <c r="C396" s="54"/>
      <c r="D396" s="54"/>
    </row>
    <row r="397" spans="1:4" hidden="1" outlineLevel="1" x14ac:dyDescent="0.75">
      <c r="A397" s="53"/>
      <c r="B397" s="54"/>
      <c r="C397" s="54"/>
      <c r="D397" s="54"/>
    </row>
    <row r="398" spans="1:4" hidden="1" outlineLevel="1" x14ac:dyDescent="0.75">
      <c r="A398" s="53"/>
      <c r="B398" s="54"/>
      <c r="C398" s="54"/>
      <c r="D398" s="54"/>
    </row>
    <row r="399" spans="1:4" hidden="1" outlineLevel="1" x14ac:dyDescent="0.75">
      <c r="A399" s="53"/>
      <c r="B399" s="54"/>
      <c r="C399" s="54"/>
      <c r="D399" s="54"/>
    </row>
    <row r="400" spans="1:4" hidden="1" outlineLevel="1" x14ac:dyDescent="0.75">
      <c r="A400" s="53"/>
      <c r="B400" s="54"/>
      <c r="C400" s="54"/>
      <c r="D400" s="54"/>
    </row>
    <row r="401" spans="1:16383" hidden="1" outlineLevel="1" x14ac:dyDescent="0.75">
      <c r="A401" s="53"/>
      <c r="B401" s="54"/>
      <c r="C401" s="54"/>
      <c r="D401" s="54"/>
    </row>
    <row r="402" spans="1:16383" hidden="1" outlineLevel="1" x14ac:dyDescent="0.75">
      <c r="A402" s="53"/>
      <c r="B402" s="54"/>
      <c r="C402" s="54"/>
      <c r="D402" s="54"/>
    </row>
    <row r="403" spans="1:16383" hidden="1" outlineLevel="1" x14ac:dyDescent="0.75">
      <c r="A403" s="53"/>
      <c r="B403" s="54"/>
      <c r="C403" s="54"/>
      <c r="D403" s="54"/>
    </row>
    <row r="404" spans="1:16383" hidden="1" outlineLevel="1" x14ac:dyDescent="0.75">
      <c r="A404" s="53"/>
      <c r="B404" s="54"/>
      <c r="C404" s="54"/>
      <c r="D404" s="54"/>
    </row>
    <row r="405" spans="1:16383" hidden="1" outlineLevel="1" x14ac:dyDescent="0.75">
      <c r="A405" s="53"/>
      <c r="B405" s="54"/>
      <c r="C405" s="54"/>
      <c r="D405" s="54"/>
    </row>
    <row r="406" spans="1:16383" hidden="1" outlineLevel="1" x14ac:dyDescent="0.75">
      <c r="A406" s="53"/>
      <c r="B406" s="54"/>
      <c r="C406" s="54"/>
      <c r="D406" s="54"/>
    </row>
    <row r="407" spans="1:16383" hidden="1" outlineLevel="1" x14ac:dyDescent="0.75">
      <c r="A407" s="53"/>
      <c r="B407" s="54"/>
      <c r="C407" s="54"/>
      <c r="D407" s="54"/>
    </row>
    <row r="408" spans="1:16383" hidden="1" outlineLevel="1" x14ac:dyDescent="0.75">
      <c r="A408" s="53"/>
      <c r="B408" s="54"/>
      <c r="C408" s="54"/>
      <c r="D408" s="54"/>
    </row>
    <row r="409" spans="1:16383" hidden="1" outlineLevel="1" x14ac:dyDescent="0.75">
      <c r="A409" s="53"/>
      <c r="B409" s="54"/>
      <c r="C409" s="54"/>
      <c r="D409" s="54"/>
    </row>
    <row r="410" spans="1:16383" hidden="1" outlineLevel="1" x14ac:dyDescent="0.75">
      <c r="A410" s="53"/>
      <c r="B410" s="54"/>
      <c r="C410" s="54"/>
      <c r="D410" s="54"/>
    </row>
    <row r="411" spans="1:16383" s="36" customFormat="1" ht="35" customHeight="1" collapsed="1" x14ac:dyDescent="0.75">
      <c r="A411" s="35" t="s">
        <v>201</v>
      </c>
      <c r="B411" s="55"/>
      <c r="C411" s="55"/>
      <c r="D411" s="55"/>
    </row>
    <row r="412" spans="1:16383" x14ac:dyDescent="0.75">
      <c r="A412" s="120" t="s">
        <v>202</v>
      </c>
      <c r="B412" s="123" t="s">
        <v>188</v>
      </c>
      <c r="C412" s="124"/>
      <c r="D412" s="124"/>
      <c r="E412" s="123"/>
      <c r="F412" s="123"/>
      <c r="G412" s="123"/>
      <c r="H412" s="123"/>
      <c r="I412" s="123"/>
      <c r="J412" s="123"/>
      <c r="K412" s="123"/>
      <c r="L412" s="123"/>
      <c r="M412" s="123"/>
      <c r="N412" s="123"/>
      <c r="O412" s="123"/>
      <c r="P412" s="123"/>
      <c r="Q412" s="123"/>
      <c r="R412" s="123"/>
      <c r="S412" s="123"/>
      <c r="T412" s="123"/>
      <c r="U412" s="123"/>
      <c r="V412" s="123"/>
      <c r="W412" s="123"/>
      <c r="X412" s="123"/>
      <c r="Y412" s="123"/>
      <c r="Z412" s="123"/>
      <c r="AA412" s="123"/>
      <c r="AB412" s="123"/>
      <c r="AC412" s="123"/>
      <c r="AD412" s="123"/>
      <c r="AE412" s="123"/>
      <c r="AF412" s="123"/>
      <c r="AG412" s="123"/>
      <c r="AH412" s="123"/>
      <c r="AI412" s="123"/>
      <c r="AJ412" s="123"/>
      <c r="AK412" s="123"/>
      <c r="AL412" s="123"/>
      <c r="AM412" s="123"/>
      <c r="AN412" s="123"/>
      <c r="AO412" s="123"/>
      <c r="AP412" s="123"/>
      <c r="AQ412" s="123"/>
      <c r="AR412" s="123"/>
      <c r="AS412" s="123"/>
      <c r="AT412" s="123"/>
      <c r="AU412" s="123"/>
      <c r="AV412" s="123"/>
      <c r="AW412" s="123"/>
      <c r="AX412" s="123"/>
      <c r="AY412" s="123"/>
      <c r="AZ412" s="123"/>
      <c r="BA412" s="123"/>
      <c r="BB412" s="123"/>
      <c r="BC412" s="123"/>
      <c r="BD412" s="123"/>
      <c r="BE412" s="123"/>
      <c r="BF412" s="123"/>
      <c r="BG412" s="123"/>
      <c r="BH412" s="123"/>
      <c r="BI412" s="123"/>
      <c r="BJ412" s="123"/>
      <c r="BK412" s="123"/>
      <c r="BL412" s="123"/>
      <c r="BM412" s="123"/>
      <c r="BN412" s="123"/>
      <c r="BO412" s="123"/>
      <c r="BP412" s="123"/>
      <c r="BQ412" s="123"/>
      <c r="BR412" s="123"/>
      <c r="BS412" s="123"/>
      <c r="BT412" s="123"/>
      <c r="BU412" s="123"/>
      <c r="BV412" s="123"/>
      <c r="BW412" s="123"/>
      <c r="BX412" s="123"/>
      <c r="BY412" s="123"/>
      <c r="BZ412" s="123"/>
      <c r="CA412" s="123"/>
      <c r="CB412" s="123"/>
      <c r="CC412" s="123"/>
      <c r="CD412" s="123"/>
      <c r="CE412" s="123"/>
      <c r="CF412" s="123"/>
      <c r="CG412" s="123"/>
      <c r="CH412" s="123"/>
      <c r="CI412" s="123"/>
      <c r="CJ412" s="123"/>
      <c r="CK412" s="123"/>
      <c r="CL412" s="123"/>
      <c r="CM412" s="123"/>
      <c r="CN412" s="123"/>
      <c r="CO412" s="123"/>
      <c r="CP412" s="123"/>
      <c r="CQ412" s="123"/>
      <c r="CR412" s="123"/>
      <c r="CS412" s="123"/>
      <c r="CT412" s="123"/>
      <c r="CU412" s="123"/>
      <c r="CV412" s="123"/>
      <c r="CW412" s="123"/>
      <c r="CX412" s="123"/>
      <c r="CY412" s="123"/>
      <c r="CZ412" s="123"/>
      <c r="DA412" s="123"/>
      <c r="DB412" s="123"/>
      <c r="DC412" s="123"/>
      <c r="DD412" s="123"/>
      <c r="DE412" s="123"/>
      <c r="DF412" s="123"/>
      <c r="DG412" s="123"/>
      <c r="DH412" s="123"/>
      <c r="DI412" s="123"/>
      <c r="DJ412" s="123"/>
      <c r="DK412" s="123"/>
      <c r="DL412" s="123"/>
      <c r="DM412" s="123"/>
      <c r="DN412" s="123"/>
      <c r="DO412" s="123"/>
      <c r="DP412" s="123"/>
      <c r="DQ412" s="123"/>
      <c r="DR412" s="123"/>
      <c r="DS412" s="123"/>
      <c r="DT412" s="123"/>
      <c r="DU412" s="123"/>
      <c r="DV412" s="123"/>
      <c r="DW412" s="123"/>
      <c r="DX412" s="123"/>
      <c r="DY412" s="123"/>
      <c r="DZ412" s="123"/>
      <c r="EA412" s="123"/>
      <c r="EB412" s="123"/>
      <c r="EC412" s="123"/>
      <c r="ED412" s="123"/>
      <c r="EE412" s="123"/>
      <c r="EF412" s="123"/>
      <c r="EG412" s="123"/>
      <c r="EH412" s="123"/>
      <c r="EI412" s="123"/>
      <c r="EJ412" s="123"/>
      <c r="EK412" s="123"/>
      <c r="EL412" s="123"/>
      <c r="EM412" s="123"/>
      <c r="EN412" s="123"/>
      <c r="EO412" s="123"/>
      <c r="EP412" s="123"/>
      <c r="EQ412" s="123"/>
      <c r="ER412" s="123"/>
      <c r="ES412" s="123"/>
      <c r="ET412" s="123"/>
      <c r="EU412" s="123"/>
      <c r="EV412" s="123"/>
      <c r="EW412" s="123"/>
      <c r="EX412" s="123"/>
      <c r="EY412" s="123"/>
      <c r="EZ412" s="123"/>
      <c r="FA412" s="123"/>
      <c r="FB412" s="123"/>
      <c r="FC412" s="123"/>
      <c r="FD412" s="123"/>
      <c r="FE412" s="123"/>
      <c r="FF412" s="123"/>
      <c r="FG412" s="123"/>
      <c r="FH412" s="123"/>
      <c r="FI412" s="123"/>
      <c r="FJ412" s="123"/>
      <c r="FK412" s="123"/>
      <c r="FL412" s="123"/>
      <c r="FM412" s="123"/>
      <c r="FN412" s="123"/>
      <c r="FO412" s="123"/>
      <c r="FP412" s="123"/>
      <c r="FQ412" s="123"/>
      <c r="FR412" s="123"/>
      <c r="FS412" s="123"/>
      <c r="FT412" s="123"/>
      <c r="FU412" s="123"/>
      <c r="FV412" s="123"/>
      <c r="FW412" s="123"/>
      <c r="FX412" s="123"/>
      <c r="FY412" s="123"/>
      <c r="FZ412" s="123"/>
      <c r="GA412" s="123"/>
      <c r="GB412" s="123"/>
      <c r="GC412" s="123"/>
      <c r="GD412" s="123"/>
      <c r="GE412" s="123"/>
      <c r="GF412" s="123"/>
      <c r="GG412" s="123"/>
      <c r="GH412" s="123"/>
      <c r="GI412" s="123"/>
      <c r="GJ412" s="123"/>
      <c r="GK412" s="123"/>
      <c r="GL412" s="123"/>
      <c r="GM412" s="123"/>
      <c r="GN412" s="123"/>
      <c r="GO412" s="123"/>
      <c r="GP412" s="123"/>
      <c r="GQ412" s="123"/>
      <c r="GR412" s="123"/>
      <c r="GS412" s="123"/>
      <c r="GT412" s="123"/>
      <c r="GU412" s="123"/>
      <c r="GV412" s="123"/>
      <c r="GW412" s="123"/>
      <c r="GX412" s="123"/>
      <c r="GY412" s="123"/>
      <c r="GZ412" s="123"/>
      <c r="HA412" s="123"/>
      <c r="HB412" s="123"/>
      <c r="HC412" s="123"/>
      <c r="HD412" s="123"/>
      <c r="HE412" s="123"/>
      <c r="HF412" s="123"/>
      <c r="HG412" s="123"/>
      <c r="HH412" s="123"/>
      <c r="HI412" s="123"/>
      <c r="HJ412" s="123"/>
      <c r="HK412" s="123"/>
      <c r="HL412" s="123"/>
      <c r="HM412" s="123"/>
      <c r="HN412" s="123"/>
      <c r="HO412" s="123"/>
      <c r="HP412" s="123"/>
      <c r="HQ412" s="123"/>
      <c r="HR412" s="123"/>
      <c r="HS412" s="123"/>
      <c r="HT412" s="123"/>
      <c r="HU412" s="123"/>
      <c r="HV412" s="123"/>
      <c r="HW412" s="123"/>
      <c r="HX412" s="123"/>
      <c r="HY412" s="123"/>
      <c r="HZ412" s="123"/>
      <c r="IA412" s="123"/>
      <c r="IB412" s="123"/>
      <c r="IC412" s="123"/>
      <c r="ID412" s="123"/>
      <c r="IE412" s="123"/>
      <c r="IF412" s="123"/>
      <c r="IG412" s="123"/>
      <c r="IH412" s="123"/>
      <c r="II412" s="123"/>
      <c r="IJ412" s="123"/>
      <c r="IK412" s="123"/>
      <c r="IL412" s="123"/>
      <c r="IM412" s="123"/>
      <c r="IN412" s="123"/>
      <c r="IO412" s="123"/>
      <c r="IP412" s="123"/>
      <c r="IQ412" s="123"/>
      <c r="IR412" s="123"/>
      <c r="IS412" s="123"/>
      <c r="IT412" s="123"/>
      <c r="IU412" s="123"/>
      <c r="IV412" s="123"/>
      <c r="IW412" s="123"/>
      <c r="IX412" s="123"/>
      <c r="IY412" s="123"/>
      <c r="IZ412" s="123"/>
      <c r="JA412" s="123"/>
      <c r="JB412" s="123"/>
      <c r="JC412" s="123"/>
      <c r="JD412" s="123"/>
      <c r="JE412" s="123"/>
      <c r="JF412" s="123"/>
      <c r="JG412" s="123"/>
      <c r="JH412" s="123"/>
      <c r="JI412" s="123"/>
      <c r="JJ412" s="123"/>
      <c r="JK412" s="123"/>
      <c r="JL412" s="123"/>
      <c r="JM412" s="123"/>
      <c r="JN412" s="123"/>
      <c r="JO412" s="123"/>
      <c r="JP412" s="123"/>
      <c r="JQ412" s="123"/>
      <c r="JR412" s="123"/>
      <c r="JS412" s="123"/>
      <c r="JT412" s="123"/>
      <c r="JU412" s="123"/>
      <c r="JV412" s="123"/>
      <c r="JW412" s="123"/>
      <c r="JX412" s="123"/>
      <c r="JY412" s="123"/>
      <c r="JZ412" s="123"/>
      <c r="KA412" s="123"/>
      <c r="KB412" s="123"/>
      <c r="KC412" s="123"/>
      <c r="KD412" s="123"/>
      <c r="KE412" s="123"/>
      <c r="KF412" s="123"/>
      <c r="KG412" s="123"/>
      <c r="KH412" s="123"/>
      <c r="KI412" s="123"/>
      <c r="KJ412" s="123"/>
      <c r="KK412" s="123"/>
      <c r="KL412" s="123"/>
      <c r="KM412" s="123"/>
      <c r="KN412" s="123"/>
      <c r="KO412" s="123"/>
      <c r="KP412" s="123"/>
      <c r="KQ412" s="123"/>
      <c r="KR412" s="123"/>
      <c r="KS412" s="123"/>
      <c r="KT412" s="123"/>
      <c r="KU412" s="123"/>
      <c r="KV412" s="123"/>
      <c r="KW412" s="123"/>
      <c r="KX412" s="123"/>
      <c r="KY412" s="123"/>
      <c r="KZ412" s="123"/>
      <c r="LA412" s="123"/>
      <c r="LB412" s="123"/>
      <c r="LC412" s="123"/>
      <c r="LD412" s="123"/>
      <c r="LE412" s="123"/>
      <c r="LF412" s="123"/>
      <c r="LG412" s="123"/>
      <c r="LH412" s="123"/>
      <c r="LI412" s="123"/>
      <c r="LJ412" s="123"/>
      <c r="LK412" s="123"/>
      <c r="LL412" s="123"/>
      <c r="LM412" s="123"/>
      <c r="LN412" s="123"/>
      <c r="LO412" s="123"/>
      <c r="LP412" s="123"/>
      <c r="LQ412" s="123"/>
      <c r="LR412" s="123"/>
      <c r="LS412" s="123"/>
      <c r="LT412" s="123"/>
      <c r="LU412" s="123"/>
      <c r="LV412" s="123"/>
      <c r="LW412" s="123"/>
      <c r="LX412" s="123"/>
      <c r="LY412" s="123"/>
      <c r="LZ412" s="123"/>
      <c r="MA412" s="123"/>
      <c r="MB412" s="123"/>
      <c r="MC412" s="123"/>
      <c r="MD412" s="123"/>
      <c r="ME412" s="123"/>
      <c r="MF412" s="123"/>
      <c r="MG412" s="123"/>
      <c r="MH412" s="123"/>
      <c r="MI412" s="123"/>
      <c r="MJ412" s="123"/>
      <c r="MK412" s="123"/>
      <c r="ML412" s="123"/>
      <c r="MM412" s="123"/>
      <c r="MN412" s="123"/>
      <c r="MO412" s="123"/>
      <c r="MP412" s="123"/>
      <c r="MQ412" s="123"/>
      <c r="MR412" s="123"/>
      <c r="MS412" s="123"/>
      <c r="MT412" s="123"/>
      <c r="MU412" s="123"/>
      <c r="MV412" s="123"/>
      <c r="MW412" s="123"/>
      <c r="MX412" s="123"/>
      <c r="MY412" s="123"/>
      <c r="MZ412" s="123"/>
      <c r="NA412" s="123"/>
      <c r="NB412" s="123"/>
      <c r="NC412" s="123"/>
      <c r="ND412" s="123"/>
      <c r="NE412" s="123"/>
      <c r="NF412" s="123"/>
      <c r="NG412" s="123"/>
      <c r="NH412" s="123"/>
      <c r="NI412" s="123"/>
      <c r="NJ412" s="123"/>
      <c r="NK412" s="123"/>
      <c r="NL412" s="123"/>
      <c r="NM412" s="123"/>
      <c r="NN412" s="123"/>
      <c r="NO412" s="123"/>
      <c r="NP412" s="123"/>
      <c r="NQ412" s="123"/>
      <c r="NR412" s="123"/>
      <c r="NS412" s="123"/>
      <c r="NT412" s="123"/>
      <c r="NU412" s="123"/>
      <c r="NV412" s="123"/>
      <c r="NW412" s="123"/>
      <c r="NX412" s="123"/>
      <c r="NY412" s="123"/>
      <c r="NZ412" s="123"/>
      <c r="OA412" s="123"/>
      <c r="OB412" s="123"/>
      <c r="OC412" s="123"/>
      <c r="OD412" s="123"/>
      <c r="OE412" s="123"/>
      <c r="OF412" s="123"/>
      <c r="OG412" s="123"/>
      <c r="OH412" s="123"/>
      <c r="OI412" s="123"/>
      <c r="OJ412" s="123"/>
      <c r="OK412" s="123"/>
      <c r="OL412" s="123"/>
      <c r="OM412" s="123"/>
      <c r="ON412" s="123"/>
      <c r="OO412" s="123"/>
      <c r="OP412" s="123"/>
      <c r="OQ412" s="123"/>
      <c r="OR412" s="123"/>
      <c r="OS412" s="123"/>
      <c r="OT412" s="123"/>
      <c r="OU412" s="123"/>
      <c r="OV412" s="123"/>
      <c r="OW412" s="123"/>
      <c r="OX412" s="123"/>
      <c r="OY412" s="123"/>
      <c r="OZ412" s="123"/>
      <c r="PA412" s="123"/>
      <c r="PB412" s="123"/>
      <c r="PC412" s="123"/>
      <c r="PD412" s="123"/>
      <c r="PE412" s="123"/>
      <c r="PF412" s="123"/>
      <c r="PG412" s="123"/>
      <c r="PH412" s="123"/>
      <c r="PI412" s="123"/>
      <c r="PJ412" s="123"/>
      <c r="PK412" s="123"/>
      <c r="PL412" s="123"/>
      <c r="PM412" s="123"/>
      <c r="PN412" s="123"/>
      <c r="PO412" s="123"/>
      <c r="PP412" s="123"/>
      <c r="PQ412" s="123"/>
      <c r="PR412" s="123"/>
      <c r="PS412" s="123"/>
      <c r="PT412" s="123"/>
      <c r="PU412" s="123"/>
      <c r="PV412" s="123"/>
      <c r="PW412" s="123"/>
      <c r="PX412" s="123"/>
      <c r="PY412" s="123"/>
      <c r="PZ412" s="123"/>
      <c r="QA412" s="123"/>
      <c r="QB412" s="123"/>
      <c r="QC412" s="123"/>
      <c r="QD412" s="123"/>
      <c r="QE412" s="123"/>
      <c r="QF412" s="123"/>
      <c r="QG412" s="123"/>
      <c r="QH412" s="123"/>
      <c r="QI412" s="123"/>
      <c r="QJ412" s="123"/>
      <c r="QK412" s="123"/>
      <c r="QL412" s="123"/>
      <c r="QM412" s="123"/>
      <c r="QN412" s="123"/>
      <c r="QO412" s="123"/>
      <c r="QP412" s="123"/>
      <c r="QQ412" s="123"/>
      <c r="QR412" s="123"/>
      <c r="QS412" s="123"/>
      <c r="QT412" s="123"/>
      <c r="QU412" s="123"/>
      <c r="QV412" s="123"/>
      <c r="QW412" s="123"/>
      <c r="QX412" s="123"/>
      <c r="QY412" s="123"/>
      <c r="QZ412" s="123"/>
      <c r="RA412" s="123"/>
      <c r="RB412" s="123"/>
      <c r="RC412" s="123"/>
      <c r="RD412" s="123"/>
      <c r="RE412" s="123"/>
      <c r="RF412" s="123"/>
      <c r="RG412" s="123"/>
      <c r="RH412" s="123"/>
      <c r="RI412" s="123"/>
      <c r="RJ412" s="123"/>
      <c r="RK412" s="123"/>
      <c r="RL412" s="123"/>
      <c r="RM412" s="123"/>
      <c r="RN412" s="123"/>
      <c r="RO412" s="123"/>
      <c r="RP412" s="123"/>
      <c r="RQ412" s="123"/>
      <c r="RR412" s="123"/>
      <c r="RS412" s="123"/>
      <c r="RT412" s="123"/>
      <c r="RU412" s="123"/>
      <c r="RV412" s="123"/>
      <c r="RW412" s="123"/>
      <c r="RX412" s="123"/>
      <c r="RY412" s="123"/>
      <c r="RZ412" s="123"/>
      <c r="SA412" s="123"/>
      <c r="SB412" s="123"/>
      <c r="SC412" s="123"/>
      <c r="SD412" s="123"/>
      <c r="SE412" s="123"/>
      <c r="SF412" s="123"/>
      <c r="SG412" s="123"/>
      <c r="SH412" s="123"/>
      <c r="SI412" s="123"/>
      <c r="SJ412" s="123"/>
      <c r="SK412" s="123"/>
      <c r="SL412" s="123"/>
      <c r="SM412" s="123"/>
      <c r="SN412" s="123"/>
      <c r="SO412" s="123"/>
      <c r="SP412" s="123"/>
      <c r="SQ412" s="123"/>
      <c r="SR412" s="123"/>
      <c r="SS412" s="123"/>
      <c r="ST412" s="123"/>
      <c r="SU412" s="123"/>
      <c r="SV412" s="123"/>
      <c r="SW412" s="123"/>
      <c r="SX412" s="123"/>
      <c r="SY412" s="123"/>
      <c r="SZ412" s="123"/>
      <c r="TA412" s="123"/>
      <c r="TB412" s="123"/>
      <c r="TC412" s="123"/>
      <c r="TD412" s="123"/>
      <c r="TE412" s="123"/>
      <c r="TF412" s="123"/>
      <c r="TG412" s="123"/>
      <c r="TH412" s="123"/>
      <c r="TI412" s="123"/>
      <c r="TJ412" s="123"/>
      <c r="TK412" s="123"/>
      <c r="TL412" s="123"/>
      <c r="TM412" s="123"/>
      <c r="TN412" s="123"/>
      <c r="TO412" s="123"/>
      <c r="TP412" s="123"/>
      <c r="TQ412" s="123"/>
      <c r="TR412" s="123"/>
      <c r="TS412" s="123"/>
      <c r="TT412" s="123"/>
      <c r="TU412" s="123"/>
      <c r="TV412" s="123"/>
      <c r="TW412" s="123"/>
      <c r="TX412" s="123"/>
      <c r="TY412" s="123"/>
      <c r="TZ412" s="123"/>
      <c r="UA412" s="123"/>
      <c r="UB412" s="123"/>
      <c r="UC412" s="123"/>
      <c r="UD412" s="123"/>
      <c r="UE412" s="123"/>
      <c r="UF412" s="123"/>
      <c r="UG412" s="123"/>
      <c r="UH412" s="123"/>
      <c r="UI412" s="123"/>
      <c r="UJ412" s="123"/>
      <c r="UK412" s="123"/>
      <c r="UL412" s="123"/>
      <c r="UM412" s="123"/>
      <c r="UN412" s="123"/>
      <c r="UO412" s="123"/>
      <c r="UP412" s="123"/>
      <c r="UQ412" s="123"/>
      <c r="UR412" s="123"/>
      <c r="US412" s="123"/>
      <c r="UT412" s="123"/>
      <c r="UU412" s="123"/>
      <c r="UV412" s="123"/>
      <c r="UW412" s="123"/>
      <c r="UX412" s="123"/>
      <c r="UY412" s="123"/>
      <c r="UZ412" s="123"/>
      <c r="VA412" s="123"/>
      <c r="VB412" s="123"/>
      <c r="VC412" s="123"/>
      <c r="VD412" s="123"/>
      <c r="VE412" s="123"/>
      <c r="VF412" s="123"/>
      <c r="VG412" s="123"/>
      <c r="VH412" s="123"/>
      <c r="VI412" s="123"/>
      <c r="VJ412" s="123"/>
      <c r="VK412" s="123"/>
      <c r="VL412" s="123"/>
      <c r="VM412" s="123"/>
      <c r="VN412" s="123"/>
      <c r="VO412" s="123"/>
      <c r="VP412" s="123"/>
      <c r="VQ412" s="123"/>
      <c r="VR412" s="123"/>
      <c r="VS412" s="123"/>
      <c r="VT412" s="123"/>
      <c r="VU412" s="123"/>
      <c r="VV412" s="123"/>
      <c r="VW412" s="123"/>
      <c r="VX412" s="123"/>
      <c r="VY412" s="123"/>
      <c r="VZ412" s="123"/>
      <c r="WA412" s="123"/>
      <c r="WB412" s="123"/>
      <c r="WC412" s="123"/>
      <c r="WD412" s="123"/>
      <c r="WE412" s="123"/>
      <c r="WF412" s="123"/>
      <c r="WG412" s="123"/>
      <c r="WH412" s="123"/>
      <c r="WI412" s="123"/>
      <c r="WJ412" s="123"/>
      <c r="WK412" s="123"/>
      <c r="WL412" s="123"/>
      <c r="WM412" s="123"/>
      <c r="WN412" s="123"/>
      <c r="WO412" s="123"/>
      <c r="WP412" s="123"/>
      <c r="WQ412" s="123"/>
      <c r="WR412" s="123"/>
      <c r="WS412" s="123"/>
      <c r="WT412" s="123"/>
      <c r="WU412" s="123"/>
      <c r="WV412" s="123"/>
      <c r="WW412" s="123"/>
      <c r="WX412" s="123"/>
      <c r="WY412" s="123"/>
      <c r="WZ412" s="123"/>
      <c r="XA412" s="123"/>
      <c r="XB412" s="123"/>
      <c r="XC412" s="123"/>
      <c r="XD412" s="123"/>
      <c r="XE412" s="123"/>
      <c r="XF412" s="123"/>
      <c r="XG412" s="123"/>
      <c r="XH412" s="123"/>
      <c r="XI412" s="123"/>
      <c r="XJ412" s="123"/>
      <c r="XK412" s="123"/>
      <c r="XL412" s="123"/>
      <c r="XM412" s="123"/>
      <c r="XN412" s="123"/>
      <c r="XO412" s="123"/>
      <c r="XP412" s="123"/>
      <c r="XQ412" s="123"/>
      <c r="XR412" s="123"/>
      <c r="XS412" s="123"/>
      <c r="XT412" s="123"/>
      <c r="XU412" s="123"/>
      <c r="XV412" s="123"/>
      <c r="XW412" s="123"/>
      <c r="XX412" s="123"/>
      <c r="XY412" s="123"/>
      <c r="XZ412" s="123"/>
      <c r="YA412" s="123"/>
      <c r="YB412" s="123"/>
      <c r="YC412" s="123"/>
      <c r="YD412" s="123"/>
      <c r="YE412" s="123"/>
      <c r="YF412" s="123"/>
      <c r="YG412" s="123"/>
      <c r="YH412" s="123"/>
      <c r="YI412" s="123"/>
      <c r="YJ412" s="123"/>
      <c r="YK412" s="123"/>
      <c r="YL412" s="123"/>
      <c r="YM412" s="123"/>
      <c r="YN412" s="123"/>
      <c r="YO412" s="123"/>
      <c r="YP412" s="123"/>
      <c r="YQ412" s="123"/>
      <c r="YR412" s="123"/>
      <c r="YS412" s="123"/>
      <c r="YT412" s="123"/>
      <c r="YU412" s="123"/>
      <c r="YV412" s="123"/>
      <c r="YW412" s="123"/>
      <c r="YX412" s="123"/>
      <c r="YY412" s="123"/>
      <c r="YZ412" s="123"/>
      <c r="ZA412" s="123"/>
      <c r="ZB412" s="123"/>
      <c r="ZC412" s="123"/>
      <c r="ZD412" s="123"/>
      <c r="ZE412" s="123"/>
      <c r="ZF412" s="123"/>
      <c r="ZG412" s="123"/>
      <c r="ZH412" s="123"/>
      <c r="ZI412" s="123"/>
      <c r="ZJ412" s="123"/>
      <c r="ZK412" s="123"/>
      <c r="ZL412" s="123"/>
      <c r="ZM412" s="123"/>
      <c r="ZN412" s="123"/>
      <c r="ZO412" s="123"/>
      <c r="ZP412" s="123"/>
      <c r="ZQ412" s="123"/>
      <c r="ZR412" s="123"/>
      <c r="ZS412" s="123"/>
      <c r="ZT412" s="123"/>
      <c r="ZU412" s="123"/>
      <c r="ZV412" s="123"/>
      <c r="ZW412" s="123"/>
      <c r="ZX412" s="123"/>
      <c r="ZY412" s="123"/>
      <c r="ZZ412" s="123"/>
      <c r="AAA412" s="123"/>
      <c r="AAB412" s="123"/>
      <c r="AAC412" s="123"/>
      <c r="AAD412" s="123"/>
      <c r="AAE412" s="123"/>
      <c r="AAF412" s="123"/>
      <c r="AAG412" s="123"/>
      <c r="AAH412" s="123"/>
      <c r="AAI412" s="123"/>
      <c r="AAJ412" s="123"/>
      <c r="AAK412" s="123"/>
      <c r="AAL412" s="123"/>
      <c r="AAM412" s="123"/>
      <c r="AAN412" s="123"/>
      <c r="AAO412" s="123"/>
      <c r="AAP412" s="123"/>
      <c r="AAQ412" s="123"/>
      <c r="AAR412" s="123"/>
      <c r="AAS412" s="123"/>
      <c r="AAT412" s="123"/>
      <c r="AAU412" s="123"/>
      <c r="AAV412" s="123"/>
      <c r="AAW412" s="123"/>
      <c r="AAX412" s="123"/>
      <c r="AAY412" s="123"/>
      <c r="AAZ412" s="123"/>
      <c r="ABA412" s="123"/>
      <c r="ABB412" s="123"/>
      <c r="ABC412" s="123"/>
      <c r="ABD412" s="123"/>
      <c r="ABE412" s="123"/>
      <c r="ABF412" s="123"/>
      <c r="ABG412" s="123"/>
      <c r="ABH412" s="123"/>
      <c r="ABI412" s="123"/>
      <c r="ABJ412" s="123"/>
      <c r="ABK412" s="123"/>
      <c r="ABL412" s="123"/>
      <c r="ABM412" s="123"/>
      <c r="ABN412" s="123"/>
      <c r="ABO412" s="123"/>
      <c r="ABP412" s="123"/>
      <c r="ABQ412" s="123"/>
      <c r="ABR412" s="123"/>
      <c r="ABS412" s="123"/>
      <c r="ABT412" s="123"/>
      <c r="ABU412" s="123"/>
      <c r="ABV412" s="123"/>
      <c r="ABW412" s="123"/>
      <c r="ABX412" s="123"/>
      <c r="ABY412" s="123"/>
      <c r="ABZ412" s="123"/>
      <c r="ACA412" s="123"/>
      <c r="ACB412" s="123"/>
      <c r="ACC412" s="123"/>
      <c r="ACD412" s="123"/>
      <c r="ACE412" s="123"/>
      <c r="ACF412" s="123"/>
      <c r="ACG412" s="123"/>
      <c r="ACH412" s="123"/>
      <c r="ACI412" s="123"/>
      <c r="ACJ412" s="123"/>
      <c r="ACK412" s="123"/>
      <c r="ACL412" s="123"/>
      <c r="ACM412" s="123"/>
      <c r="ACN412" s="123"/>
      <c r="ACO412" s="123"/>
      <c r="ACP412" s="123"/>
      <c r="ACQ412" s="123"/>
      <c r="ACR412" s="123"/>
      <c r="ACS412" s="123"/>
      <c r="ACT412" s="123"/>
      <c r="ACU412" s="123"/>
      <c r="ACV412" s="123"/>
      <c r="ACW412" s="123"/>
      <c r="ACX412" s="123"/>
      <c r="ACY412" s="123"/>
      <c r="ACZ412" s="123"/>
      <c r="ADA412" s="123"/>
      <c r="ADB412" s="123"/>
      <c r="ADC412" s="123"/>
      <c r="ADD412" s="123"/>
      <c r="ADE412" s="123"/>
      <c r="ADF412" s="123"/>
      <c r="ADG412" s="123"/>
      <c r="ADH412" s="123"/>
      <c r="ADI412" s="123"/>
      <c r="ADJ412" s="123"/>
      <c r="ADK412" s="123"/>
      <c r="ADL412" s="123"/>
      <c r="ADM412" s="123"/>
      <c r="ADN412" s="123"/>
      <c r="ADO412" s="123"/>
      <c r="ADP412" s="123"/>
      <c r="ADQ412" s="123"/>
      <c r="ADR412" s="123"/>
      <c r="ADS412" s="123"/>
      <c r="ADT412" s="123"/>
      <c r="ADU412" s="123"/>
      <c r="ADV412" s="123"/>
      <c r="ADW412" s="123"/>
      <c r="ADX412" s="123"/>
      <c r="ADY412" s="123"/>
      <c r="ADZ412" s="123"/>
      <c r="AEA412" s="123"/>
      <c r="AEB412" s="123"/>
      <c r="AEC412" s="123"/>
      <c r="AED412" s="123"/>
      <c r="AEE412" s="123"/>
      <c r="AEF412" s="123"/>
      <c r="AEG412" s="123"/>
      <c r="AEH412" s="123"/>
      <c r="AEI412" s="123"/>
      <c r="AEJ412" s="123"/>
      <c r="AEK412" s="123"/>
      <c r="AEL412" s="123"/>
      <c r="AEM412" s="123"/>
      <c r="AEN412" s="123"/>
      <c r="AEO412" s="123"/>
      <c r="AEP412" s="123"/>
      <c r="AEQ412" s="123"/>
      <c r="AER412" s="123"/>
      <c r="AES412" s="123"/>
      <c r="AET412" s="123"/>
      <c r="AEU412" s="123"/>
      <c r="AEV412" s="123"/>
      <c r="AEW412" s="123"/>
      <c r="AEX412" s="123"/>
      <c r="AEY412" s="123"/>
      <c r="AEZ412" s="123"/>
      <c r="AFA412" s="123"/>
      <c r="AFB412" s="123"/>
      <c r="AFC412" s="123"/>
      <c r="AFD412" s="123"/>
      <c r="AFE412" s="123"/>
      <c r="AFF412" s="123"/>
      <c r="AFG412" s="123"/>
      <c r="AFH412" s="123"/>
      <c r="AFI412" s="123"/>
      <c r="AFJ412" s="123"/>
      <c r="AFK412" s="123"/>
      <c r="AFL412" s="123"/>
      <c r="AFM412" s="123"/>
      <c r="AFN412" s="123"/>
      <c r="AFO412" s="123"/>
      <c r="AFP412" s="123"/>
      <c r="AFQ412" s="123"/>
      <c r="AFR412" s="123"/>
      <c r="AFS412" s="123"/>
      <c r="AFT412" s="123"/>
      <c r="AFU412" s="123"/>
      <c r="AFV412" s="123"/>
      <c r="AFW412" s="123"/>
      <c r="AFX412" s="123"/>
      <c r="AFY412" s="123"/>
      <c r="AFZ412" s="123"/>
      <c r="AGA412" s="123"/>
      <c r="AGB412" s="123"/>
      <c r="AGC412" s="123"/>
      <c r="AGD412" s="123"/>
      <c r="AGE412" s="123"/>
      <c r="AGF412" s="123"/>
      <c r="AGG412" s="123"/>
      <c r="AGH412" s="123"/>
      <c r="AGI412" s="123"/>
      <c r="AGJ412" s="123"/>
      <c r="AGK412" s="123"/>
      <c r="AGL412" s="123"/>
      <c r="AGM412" s="123"/>
      <c r="AGN412" s="123"/>
      <c r="AGO412" s="123"/>
      <c r="AGP412" s="123"/>
      <c r="AGQ412" s="123"/>
      <c r="AGR412" s="123"/>
      <c r="AGS412" s="123"/>
      <c r="AGT412" s="123"/>
      <c r="AGU412" s="123"/>
      <c r="AGV412" s="123"/>
      <c r="AGW412" s="123"/>
      <c r="AGX412" s="123"/>
      <c r="AGY412" s="123"/>
      <c r="AGZ412" s="123"/>
      <c r="AHA412" s="123"/>
      <c r="AHB412" s="123"/>
      <c r="AHC412" s="123"/>
      <c r="AHD412" s="123"/>
      <c r="AHE412" s="123"/>
      <c r="AHF412" s="123"/>
      <c r="AHG412" s="123"/>
      <c r="AHH412" s="123"/>
      <c r="AHI412" s="123"/>
      <c r="AHJ412" s="123"/>
      <c r="AHK412" s="123"/>
      <c r="AHL412" s="123"/>
      <c r="AHM412" s="123"/>
      <c r="AHN412" s="123"/>
      <c r="AHO412" s="123"/>
      <c r="AHP412" s="123"/>
      <c r="AHQ412" s="123"/>
      <c r="AHR412" s="123"/>
      <c r="AHS412" s="123"/>
      <c r="AHT412" s="123"/>
      <c r="AHU412" s="123"/>
      <c r="AHV412" s="123"/>
      <c r="AHW412" s="123"/>
      <c r="AHX412" s="123"/>
      <c r="AHY412" s="123"/>
      <c r="AHZ412" s="123"/>
      <c r="AIA412" s="123"/>
      <c r="AIB412" s="123"/>
      <c r="AIC412" s="123"/>
      <c r="AID412" s="123"/>
      <c r="AIE412" s="123"/>
      <c r="AIF412" s="123"/>
      <c r="AIG412" s="123"/>
      <c r="AIH412" s="123"/>
      <c r="AII412" s="123"/>
      <c r="AIJ412" s="123"/>
      <c r="AIK412" s="123"/>
      <c r="AIL412" s="123"/>
      <c r="AIM412" s="123"/>
      <c r="AIN412" s="123"/>
      <c r="AIO412" s="123"/>
      <c r="AIP412" s="123"/>
      <c r="AIQ412" s="123"/>
      <c r="AIR412" s="123"/>
      <c r="AIS412" s="123"/>
      <c r="AIT412" s="123"/>
      <c r="AIU412" s="123"/>
      <c r="AIV412" s="123"/>
      <c r="AIW412" s="123"/>
      <c r="AIX412" s="123"/>
      <c r="AIY412" s="123"/>
      <c r="AIZ412" s="123"/>
      <c r="AJA412" s="123"/>
      <c r="AJB412" s="123"/>
      <c r="AJC412" s="123"/>
      <c r="AJD412" s="123"/>
      <c r="AJE412" s="123"/>
      <c r="AJF412" s="123"/>
      <c r="AJG412" s="123"/>
      <c r="AJH412" s="123"/>
      <c r="AJI412" s="123"/>
      <c r="AJJ412" s="123"/>
      <c r="AJK412" s="123"/>
      <c r="AJL412" s="123"/>
      <c r="AJM412" s="123"/>
      <c r="AJN412" s="123"/>
      <c r="AJO412" s="123"/>
      <c r="AJP412" s="123"/>
      <c r="AJQ412" s="123"/>
      <c r="AJR412" s="123"/>
      <c r="AJS412" s="123"/>
      <c r="AJT412" s="123"/>
      <c r="AJU412" s="123"/>
      <c r="AJV412" s="123"/>
      <c r="AJW412" s="123"/>
      <c r="AJX412" s="123"/>
      <c r="AJY412" s="123"/>
      <c r="AJZ412" s="123"/>
      <c r="AKA412" s="123"/>
      <c r="AKB412" s="123"/>
      <c r="AKC412" s="123"/>
      <c r="AKD412" s="123"/>
      <c r="AKE412" s="123"/>
      <c r="AKF412" s="123"/>
      <c r="AKG412" s="123"/>
      <c r="AKH412" s="123"/>
      <c r="AKI412" s="123"/>
      <c r="AKJ412" s="123"/>
      <c r="AKK412" s="123"/>
      <c r="AKL412" s="123"/>
      <c r="AKM412" s="123"/>
      <c r="AKN412" s="123"/>
      <c r="AKO412" s="123"/>
      <c r="AKP412" s="123"/>
      <c r="AKQ412" s="123"/>
      <c r="AKR412" s="123"/>
      <c r="AKS412" s="123"/>
      <c r="AKT412" s="123"/>
      <c r="AKU412" s="123"/>
      <c r="AKV412" s="123"/>
      <c r="AKW412" s="123"/>
      <c r="AKX412" s="123"/>
      <c r="AKY412" s="123"/>
      <c r="AKZ412" s="123"/>
      <c r="ALA412" s="123"/>
      <c r="ALB412" s="123"/>
      <c r="ALC412" s="123"/>
      <c r="ALD412" s="123"/>
      <c r="ALE412" s="123"/>
      <c r="ALF412" s="123"/>
      <c r="ALG412" s="123"/>
      <c r="ALH412" s="123"/>
      <c r="ALI412" s="123"/>
      <c r="ALJ412" s="123"/>
      <c r="ALK412" s="123"/>
      <c r="ALL412" s="123"/>
      <c r="ALM412" s="123"/>
      <c r="ALN412" s="123"/>
      <c r="ALO412" s="123"/>
      <c r="ALP412" s="123"/>
      <c r="ALQ412" s="123"/>
      <c r="ALR412" s="123"/>
      <c r="ALS412" s="123"/>
      <c r="ALT412" s="123"/>
      <c r="ALU412" s="123"/>
      <c r="ALV412" s="123"/>
      <c r="ALW412" s="123"/>
      <c r="ALX412" s="123"/>
      <c r="ALY412" s="123"/>
      <c r="ALZ412" s="123"/>
      <c r="AMA412" s="123"/>
      <c r="AMB412" s="123"/>
      <c r="AMC412" s="123"/>
      <c r="AMD412" s="123"/>
      <c r="AME412" s="123"/>
      <c r="AMF412" s="123"/>
      <c r="AMG412" s="123"/>
      <c r="AMH412" s="123"/>
      <c r="AMI412" s="123"/>
      <c r="AMJ412" s="123"/>
      <c r="AMK412" s="123"/>
      <c r="AML412" s="123"/>
      <c r="AMM412" s="123"/>
      <c r="AMN412" s="123"/>
      <c r="AMO412" s="123"/>
      <c r="AMP412" s="123"/>
      <c r="AMQ412" s="123"/>
      <c r="AMR412" s="123"/>
      <c r="AMS412" s="123"/>
      <c r="AMT412" s="123"/>
      <c r="AMU412" s="123"/>
      <c r="AMV412" s="123"/>
      <c r="AMW412" s="123"/>
      <c r="AMX412" s="123"/>
      <c r="AMY412" s="123"/>
      <c r="AMZ412" s="123"/>
      <c r="ANA412" s="123"/>
      <c r="ANB412" s="123"/>
      <c r="ANC412" s="123"/>
      <c r="AND412" s="123"/>
      <c r="ANE412" s="123"/>
      <c r="ANF412" s="123"/>
      <c r="ANG412" s="123"/>
      <c r="ANH412" s="123"/>
      <c r="ANI412" s="123"/>
      <c r="ANJ412" s="123"/>
      <c r="ANK412" s="123"/>
      <c r="ANL412" s="123"/>
      <c r="ANM412" s="123"/>
      <c r="ANN412" s="123"/>
      <c r="ANO412" s="123"/>
      <c r="ANP412" s="123"/>
      <c r="ANQ412" s="123"/>
      <c r="ANR412" s="123"/>
      <c r="ANS412" s="123"/>
      <c r="ANT412" s="123"/>
      <c r="ANU412" s="123"/>
      <c r="ANV412" s="123"/>
      <c r="ANW412" s="123"/>
      <c r="ANX412" s="123"/>
      <c r="ANY412" s="123"/>
      <c r="ANZ412" s="123"/>
      <c r="AOA412" s="123"/>
      <c r="AOB412" s="123"/>
      <c r="AOC412" s="123"/>
      <c r="AOD412" s="123"/>
      <c r="AOE412" s="123"/>
      <c r="AOF412" s="123"/>
      <c r="AOG412" s="123"/>
      <c r="AOH412" s="123"/>
      <c r="AOI412" s="123"/>
      <c r="AOJ412" s="123"/>
      <c r="AOK412" s="123"/>
      <c r="AOL412" s="123"/>
      <c r="AOM412" s="123"/>
      <c r="AON412" s="123"/>
      <c r="AOO412" s="123"/>
      <c r="AOP412" s="123"/>
      <c r="AOQ412" s="123"/>
      <c r="AOR412" s="123"/>
      <c r="AOS412" s="123"/>
      <c r="AOT412" s="123"/>
      <c r="AOU412" s="123"/>
      <c r="AOV412" s="123"/>
      <c r="AOW412" s="123"/>
      <c r="AOX412" s="123"/>
      <c r="AOY412" s="123"/>
      <c r="AOZ412" s="123"/>
      <c r="APA412" s="123"/>
      <c r="APB412" s="123"/>
      <c r="APC412" s="123"/>
      <c r="APD412" s="123"/>
      <c r="APE412" s="123"/>
      <c r="APF412" s="123"/>
      <c r="APG412" s="123"/>
      <c r="APH412" s="123"/>
      <c r="API412" s="123"/>
      <c r="APJ412" s="123"/>
      <c r="APK412" s="123"/>
      <c r="APL412" s="123"/>
      <c r="APM412" s="123"/>
      <c r="APN412" s="123"/>
      <c r="APO412" s="123"/>
      <c r="APP412" s="123"/>
      <c r="APQ412" s="123"/>
      <c r="APR412" s="123"/>
      <c r="APS412" s="123"/>
      <c r="APT412" s="123"/>
      <c r="APU412" s="123"/>
      <c r="APV412" s="123"/>
      <c r="APW412" s="123"/>
      <c r="APX412" s="123"/>
      <c r="APY412" s="123"/>
      <c r="APZ412" s="123"/>
      <c r="AQA412" s="123"/>
      <c r="AQB412" s="123"/>
      <c r="AQC412" s="123"/>
      <c r="AQD412" s="123"/>
      <c r="AQE412" s="123"/>
      <c r="AQF412" s="123"/>
      <c r="AQG412" s="123"/>
      <c r="AQH412" s="123"/>
      <c r="AQI412" s="123"/>
      <c r="AQJ412" s="123"/>
      <c r="AQK412" s="123"/>
      <c r="AQL412" s="123"/>
      <c r="AQM412" s="123"/>
      <c r="AQN412" s="123"/>
      <c r="AQO412" s="123"/>
      <c r="AQP412" s="123"/>
      <c r="AQQ412" s="123"/>
      <c r="AQR412" s="123"/>
      <c r="AQS412" s="123"/>
      <c r="AQT412" s="123"/>
      <c r="AQU412" s="123"/>
      <c r="AQV412" s="123"/>
      <c r="AQW412" s="123"/>
      <c r="AQX412" s="123"/>
      <c r="AQY412" s="123"/>
      <c r="AQZ412" s="123"/>
      <c r="ARA412" s="123"/>
      <c r="ARB412" s="123"/>
      <c r="ARC412" s="123"/>
      <c r="ARD412" s="123"/>
      <c r="ARE412" s="123"/>
      <c r="ARF412" s="123"/>
      <c r="ARG412" s="123"/>
      <c r="ARH412" s="123"/>
      <c r="ARI412" s="123"/>
      <c r="ARJ412" s="123"/>
      <c r="ARK412" s="123"/>
      <c r="ARL412" s="123"/>
      <c r="ARM412" s="123"/>
      <c r="ARN412" s="123"/>
      <c r="ARO412" s="123"/>
      <c r="ARP412" s="123"/>
      <c r="ARQ412" s="123"/>
      <c r="ARR412" s="123"/>
      <c r="ARS412" s="123"/>
      <c r="ART412" s="123"/>
      <c r="ARU412" s="123"/>
      <c r="ARV412" s="123"/>
      <c r="ARW412" s="123"/>
      <c r="ARX412" s="123"/>
      <c r="ARY412" s="123"/>
      <c r="ARZ412" s="123"/>
      <c r="ASA412" s="123"/>
      <c r="ASB412" s="123"/>
      <c r="ASC412" s="123"/>
      <c r="ASD412" s="123"/>
      <c r="ASE412" s="123"/>
      <c r="ASF412" s="123"/>
      <c r="ASG412" s="123"/>
      <c r="ASH412" s="123"/>
      <c r="ASI412" s="123"/>
      <c r="ASJ412" s="123"/>
      <c r="ASK412" s="123"/>
      <c r="ASL412" s="123"/>
      <c r="ASM412" s="123"/>
      <c r="ASN412" s="123"/>
      <c r="ASO412" s="123"/>
      <c r="ASP412" s="123"/>
      <c r="ASQ412" s="123"/>
      <c r="ASR412" s="123"/>
      <c r="ASS412" s="123"/>
      <c r="AST412" s="123"/>
      <c r="ASU412" s="123"/>
      <c r="ASV412" s="123"/>
      <c r="ASW412" s="123"/>
      <c r="ASX412" s="123"/>
      <c r="ASY412" s="123"/>
      <c r="ASZ412" s="123"/>
      <c r="ATA412" s="123"/>
      <c r="ATB412" s="123"/>
      <c r="ATC412" s="123"/>
      <c r="ATD412" s="123"/>
      <c r="ATE412" s="123"/>
      <c r="ATF412" s="123"/>
      <c r="ATG412" s="123"/>
      <c r="ATH412" s="123"/>
      <c r="ATI412" s="123"/>
      <c r="ATJ412" s="123"/>
      <c r="ATK412" s="123"/>
      <c r="ATL412" s="123"/>
      <c r="ATM412" s="123"/>
      <c r="ATN412" s="123"/>
      <c r="ATO412" s="123"/>
      <c r="ATP412" s="123"/>
      <c r="ATQ412" s="123"/>
      <c r="ATR412" s="123"/>
      <c r="ATS412" s="123"/>
      <c r="ATT412" s="123"/>
      <c r="ATU412" s="123"/>
      <c r="ATV412" s="123"/>
      <c r="ATW412" s="123"/>
      <c r="ATX412" s="123"/>
      <c r="ATY412" s="123"/>
      <c r="ATZ412" s="123"/>
      <c r="AUA412" s="123"/>
      <c r="AUB412" s="123"/>
      <c r="AUC412" s="123"/>
      <c r="AUD412" s="123"/>
      <c r="AUE412" s="123"/>
      <c r="AUF412" s="123"/>
      <c r="AUG412" s="123"/>
      <c r="AUH412" s="123"/>
      <c r="AUI412" s="123"/>
      <c r="AUJ412" s="123"/>
      <c r="AUK412" s="123"/>
      <c r="AUL412" s="123"/>
      <c r="AUM412" s="123"/>
      <c r="AUN412" s="123"/>
      <c r="AUO412" s="123"/>
      <c r="AUP412" s="123"/>
      <c r="AUQ412" s="123"/>
      <c r="AUR412" s="123"/>
      <c r="AUS412" s="123"/>
      <c r="AUT412" s="123"/>
      <c r="AUU412" s="123"/>
      <c r="AUV412" s="123"/>
      <c r="AUW412" s="123"/>
      <c r="AUX412" s="123"/>
      <c r="AUY412" s="123"/>
      <c r="AUZ412" s="123"/>
      <c r="AVA412" s="123"/>
      <c r="AVB412" s="123"/>
      <c r="AVC412" s="123"/>
      <c r="AVD412" s="123"/>
      <c r="AVE412" s="123"/>
      <c r="AVF412" s="123"/>
      <c r="AVG412" s="123"/>
      <c r="AVH412" s="123"/>
      <c r="AVI412" s="123"/>
      <c r="AVJ412" s="123"/>
      <c r="AVK412" s="123"/>
      <c r="AVL412" s="123"/>
      <c r="AVM412" s="123"/>
      <c r="AVN412" s="123"/>
      <c r="AVO412" s="123"/>
      <c r="AVP412" s="123"/>
      <c r="AVQ412" s="123"/>
      <c r="AVR412" s="123"/>
      <c r="AVS412" s="123"/>
      <c r="AVT412" s="123"/>
      <c r="AVU412" s="123"/>
      <c r="AVV412" s="123"/>
      <c r="AVW412" s="123"/>
      <c r="AVX412" s="123"/>
      <c r="AVY412" s="123"/>
      <c r="AVZ412" s="123"/>
      <c r="AWA412" s="123"/>
      <c r="AWB412" s="123"/>
      <c r="AWC412" s="123"/>
      <c r="AWD412" s="123"/>
      <c r="AWE412" s="123"/>
      <c r="AWF412" s="123"/>
      <c r="AWG412" s="123"/>
      <c r="AWH412" s="123"/>
      <c r="AWI412" s="123"/>
      <c r="AWJ412" s="123"/>
      <c r="AWK412" s="123"/>
      <c r="AWL412" s="123"/>
      <c r="AWM412" s="123"/>
      <c r="AWN412" s="123"/>
      <c r="AWO412" s="123"/>
      <c r="AWP412" s="123"/>
      <c r="AWQ412" s="123"/>
      <c r="AWR412" s="123"/>
      <c r="AWS412" s="123"/>
      <c r="AWT412" s="123"/>
      <c r="AWU412" s="123"/>
      <c r="AWV412" s="123"/>
      <c r="AWW412" s="123"/>
      <c r="AWX412" s="123"/>
      <c r="AWY412" s="123"/>
      <c r="AWZ412" s="123"/>
      <c r="AXA412" s="123"/>
      <c r="AXB412" s="123"/>
      <c r="AXC412" s="123"/>
      <c r="AXD412" s="123"/>
      <c r="AXE412" s="123"/>
      <c r="AXF412" s="123"/>
      <c r="AXG412" s="123"/>
      <c r="AXH412" s="123"/>
      <c r="AXI412" s="123"/>
      <c r="AXJ412" s="123"/>
      <c r="AXK412" s="123"/>
      <c r="AXL412" s="123"/>
      <c r="AXM412" s="123"/>
      <c r="AXN412" s="123"/>
      <c r="AXO412" s="123"/>
      <c r="AXP412" s="123"/>
      <c r="AXQ412" s="123"/>
      <c r="AXR412" s="123"/>
      <c r="AXS412" s="123"/>
      <c r="AXT412" s="123"/>
      <c r="AXU412" s="123"/>
      <c r="AXV412" s="123"/>
      <c r="AXW412" s="123"/>
      <c r="AXX412" s="123"/>
      <c r="AXY412" s="123"/>
      <c r="AXZ412" s="123"/>
      <c r="AYA412" s="123"/>
      <c r="AYB412" s="123"/>
      <c r="AYC412" s="123"/>
      <c r="AYD412" s="123"/>
      <c r="AYE412" s="123"/>
      <c r="AYF412" s="123"/>
      <c r="AYG412" s="123"/>
      <c r="AYH412" s="123"/>
      <c r="AYI412" s="123"/>
      <c r="AYJ412" s="123"/>
      <c r="AYK412" s="123"/>
      <c r="AYL412" s="123"/>
      <c r="AYM412" s="123"/>
      <c r="AYN412" s="123"/>
      <c r="AYO412" s="123"/>
      <c r="AYP412" s="123"/>
      <c r="AYQ412" s="123"/>
      <c r="AYR412" s="123"/>
      <c r="AYS412" s="123"/>
      <c r="AYT412" s="123"/>
      <c r="AYU412" s="123"/>
      <c r="AYV412" s="123"/>
      <c r="AYW412" s="123"/>
      <c r="AYX412" s="123"/>
      <c r="AYY412" s="123"/>
      <c r="AYZ412" s="123"/>
      <c r="AZA412" s="123"/>
      <c r="AZB412" s="123"/>
      <c r="AZC412" s="123"/>
      <c r="AZD412" s="123"/>
      <c r="AZE412" s="123"/>
      <c r="AZF412" s="123"/>
      <c r="AZG412" s="123"/>
      <c r="AZH412" s="123"/>
      <c r="AZI412" s="123"/>
      <c r="AZJ412" s="123"/>
      <c r="AZK412" s="123"/>
      <c r="AZL412" s="123"/>
      <c r="AZM412" s="123"/>
      <c r="AZN412" s="123"/>
      <c r="AZO412" s="123"/>
      <c r="AZP412" s="123"/>
      <c r="AZQ412" s="123"/>
      <c r="AZR412" s="123"/>
      <c r="AZS412" s="123"/>
      <c r="AZT412" s="123"/>
      <c r="AZU412" s="123"/>
      <c r="AZV412" s="123"/>
      <c r="AZW412" s="123"/>
      <c r="AZX412" s="123"/>
      <c r="AZY412" s="123"/>
      <c r="AZZ412" s="123"/>
      <c r="BAA412" s="123"/>
      <c r="BAB412" s="123"/>
      <c r="BAC412" s="123"/>
      <c r="BAD412" s="123"/>
      <c r="BAE412" s="123"/>
      <c r="BAF412" s="123"/>
      <c r="BAG412" s="123"/>
      <c r="BAH412" s="123"/>
      <c r="BAI412" s="123"/>
      <c r="BAJ412" s="123"/>
      <c r="BAK412" s="123"/>
      <c r="BAL412" s="123"/>
      <c r="BAM412" s="123"/>
      <c r="BAN412" s="123"/>
      <c r="BAO412" s="123"/>
      <c r="BAP412" s="123"/>
      <c r="BAQ412" s="123"/>
      <c r="BAR412" s="123"/>
      <c r="BAS412" s="123"/>
      <c r="BAT412" s="123"/>
      <c r="BAU412" s="123"/>
      <c r="BAV412" s="123"/>
      <c r="BAW412" s="123"/>
      <c r="BAX412" s="123"/>
      <c r="BAY412" s="123"/>
      <c r="BAZ412" s="123"/>
      <c r="BBA412" s="123"/>
      <c r="BBB412" s="123"/>
      <c r="BBC412" s="123"/>
      <c r="BBD412" s="123"/>
      <c r="BBE412" s="123"/>
      <c r="BBF412" s="123"/>
      <c r="BBG412" s="123"/>
      <c r="BBH412" s="123"/>
      <c r="BBI412" s="123"/>
      <c r="BBJ412" s="123"/>
      <c r="BBK412" s="123"/>
      <c r="BBL412" s="123"/>
      <c r="BBM412" s="123"/>
      <c r="BBN412" s="123"/>
      <c r="BBO412" s="123"/>
      <c r="BBP412" s="123"/>
      <c r="BBQ412" s="123"/>
      <c r="BBR412" s="123"/>
      <c r="BBS412" s="123"/>
      <c r="BBT412" s="123"/>
      <c r="BBU412" s="123"/>
      <c r="BBV412" s="123"/>
      <c r="BBW412" s="123"/>
      <c r="BBX412" s="123"/>
      <c r="BBY412" s="123"/>
      <c r="BBZ412" s="123"/>
      <c r="BCA412" s="123"/>
      <c r="BCB412" s="123"/>
      <c r="BCC412" s="123"/>
      <c r="BCD412" s="123"/>
      <c r="BCE412" s="123"/>
      <c r="BCF412" s="123"/>
      <c r="BCG412" s="123"/>
      <c r="BCH412" s="123"/>
      <c r="BCI412" s="123"/>
      <c r="BCJ412" s="123"/>
      <c r="BCK412" s="123"/>
      <c r="BCL412" s="123"/>
      <c r="BCM412" s="123"/>
      <c r="BCN412" s="123"/>
      <c r="BCO412" s="123"/>
      <c r="BCP412" s="123"/>
      <c r="BCQ412" s="123"/>
      <c r="BCR412" s="123"/>
      <c r="BCS412" s="123"/>
      <c r="BCT412" s="123"/>
      <c r="BCU412" s="123"/>
      <c r="BCV412" s="123"/>
      <c r="BCW412" s="123"/>
      <c r="BCX412" s="123"/>
      <c r="BCY412" s="123"/>
      <c r="BCZ412" s="123"/>
      <c r="BDA412" s="123"/>
      <c r="BDB412" s="123"/>
      <c r="BDC412" s="123"/>
      <c r="BDD412" s="123"/>
      <c r="BDE412" s="123"/>
      <c r="BDF412" s="123"/>
      <c r="BDG412" s="123"/>
      <c r="BDH412" s="123"/>
      <c r="BDI412" s="123"/>
      <c r="BDJ412" s="123"/>
      <c r="BDK412" s="123"/>
      <c r="BDL412" s="123"/>
      <c r="BDM412" s="123"/>
      <c r="BDN412" s="123"/>
      <c r="BDO412" s="123"/>
      <c r="BDP412" s="123"/>
      <c r="BDQ412" s="123"/>
      <c r="BDR412" s="123"/>
      <c r="BDS412" s="123"/>
      <c r="BDT412" s="123"/>
      <c r="BDU412" s="123"/>
      <c r="BDV412" s="123"/>
      <c r="BDW412" s="123"/>
      <c r="BDX412" s="123"/>
      <c r="BDY412" s="123"/>
      <c r="BDZ412" s="123"/>
      <c r="BEA412" s="123"/>
      <c r="BEB412" s="123"/>
      <c r="BEC412" s="123"/>
      <c r="BED412" s="123"/>
      <c r="BEE412" s="123"/>
      <c r="BEF412" s="123"/>
      <c r="BEG412" s="123"/>
      <c r="BEH412" s="123"/>
      <c r="BEI412" s="123"/>
      <c r="BEJ412" s="123"/>
      <c r="BEK412" s="123"/>
      <c r="BEL412" s="123"/>
      <c r="BEM412" s="123"/>
      <c r="BEN412" s="123"/>
      <c r="BEO412" s="123"/>
      <c r="BEP412" s="123"/>
      <c r="BEQ412" s="123"/>
      <c r="BER412" s="123"/>
      <c r="BES412" s="123"/>
      <c r="BET412" s="123"/>
      <c r="BEU412" s="123"/>
      <c r="BEV412" s="123"/>
      <c r="BEW412" s="123"/>
      <c r="BEX412" s="123"/>
      <c r="BEY412" s="123"/>
      <c r="BEZ412" s="123"/>
      <c r="BFA412" s="123"/>
      <c r="BFB412" s="123"/>
      <c r="BFC412" s="123"/>
      <c r="BFD412" s="123"/>
      <c r="BFE412" s="123"/>
      <c r="BFF412" s="123"/>
      <c r="BFG412" s="123"/>
      <c r="BFH412" s="123"/>
      <c r="BFI412" s="123"/>
      <c r="BFJ412" s="123"/>
      <c r="BFK412" s="123"/>
      <c r="BFL412" s="123"/>
      <c r="BFM412" s="123"/>
      <c r="BFN412" s="123"/>
      <c r="BFO412" s="123"/>
      <c r="BFP412" s="123"/>
      <c r="BFQ412" s="123"/>
      <c r="BFR412" s="123"/>
      <c r="BFS412" s="123"/>
      <c r="BFT412" s="123"/>
      <c r="BFU412" s="123"/>
      <c r="BFV412" s="123"/>
      <c r="BFW412" s="123"/>
      <c r="BFX412" s="123"/>
      <c r="BFY412" s="123"/>
      <c r="BFZ412" s="123"/>
      <c r="BGA412" s="123"/>
      <c r="BGB412" s="123"/>
      <c r="BGC412" s="123"/>
      <c r="BGD412" s="123"/>
      <c r="BGE412" s="123"/>
      <c r="BGF412" s="123"/>
      <c r="BGG412" s="123"/>
      <c r="BGH412" s="123"/>
      <c r="BGI412" s="123"/>
      <c r="BGJ412" s="123"/>
      <c r="BGK412" s="123"/>
      <c r="BGL412" s="123"/>
      <c r="BGM412" s="123"/>
      <c r="BGN412" s="123"/>
      <c r="BGO412" s="123"/>
      <c r="BGP412" s="123"/>
      <c r="BGQ412" s="123"/>
      <c r="BGR412" s="123"/>
      <c r="BGS412" s="123"/>
      <c r="BGT412" s="123"/>
      <c r="BGU412" s="123"/>
      <c r="BGV412" s="123"/>
      <c r="BGW412" s="123"/>
      <c r="BGX412" s="123"/>
      <c r="BGY412" s="123"/>
      <c r="BGZ412" s="123"/>
      <c r="BHA412" s="123"/>
      <c r="BHB412" s="123"/>
      <c r="BHC412" s="123"/>
      <c r="BHD412" s="123"/>
      <c r="BHE412" s="123"/>
      <c r="BHF412" s="123"/>
      <c r="BHG412" s="123"/>
      <c r="BHH412" s="123"/>
      <c r="BHI412" s="123"/>
      <c r="BHJ412" s="123"/>
      <c r="BHK412" s="123"/>
      <c r="BHL412" s="123"/>
      <c r="BHM412" s="123"/>
      <c r="BHN412" s="123"/>
      <c r="BHO412" s="123"/>
      <c r="BHP412" s="123"/>
      <c r="BHQ412" s="123"/>
      <c r="BHR412" s="123"/>
      <c r="BHS412" s="123"/>
      <c r="BHT412" s="123"/>
      <c r="BHU412" s="123"/>
      <c r="BHV412" s="123"/>
      <c r="BHW412" s="123"/>
      <c r="BHX412" s="123"/>
      <c r="BHY412" s="123"/>
      <c r="BHZ412" s="123"/>
      <c r="BIA412" s="123"/>
      <c r="BIB412" s="123"/>
      <c r="BIC412" s="123"/>
      <c r="BID412" s="123"/>
      <c r="BIE412" s="123"/>
      <c r="BIF412" s="123"/>
      <c r="BIG412" s="123"/>
      <c r="BIH412" s="123"/>
      <c r="BII412" s="123"/>
      <c r="BIJ412" s="123"/>
      <c r="BIK412" s="123"/>
      <c r="BIL412" s="123"/>
      <c r="BIM412" s="123"/>
      <c r="BIN412" s="123"/>
      <c r="BIO412" s="123"/>
      <c r="BIP412" s="123"/>
      <c r="BIQ412" s="123"/>
      <c r="BIR412" s="123"/>
      <c r="BIS412" s="123"/>
      <c r="BIT412" s="123"/>
      <c r="BIU412" s="123"/>
      <c r="BIV412" s="123"/>
      <c r="BIW412" s="123"/>
      <c r="BIX412" s="123"/>
      <c r="BIY412" s="123"/>
      <c r="BIZ412" s="123"/>
      <c r="BJA412" s="123"/>
      <c r="BJB412" s="123"/>
      <c r="BJC412" s="123"/>
      <c r="BJD412" s="123"/>
      <c r="BJE412" s="123"/>
      <c r="BJF412" s="123"/>
      <c r="BJG412" s="123"/>
      <c r="BJH412" s="123"/>
      <c r="BJI412" s="123"/>
      <c r="BJJ412" s="123"/>
      <c r="BJK412" s="123"/>
      <c r="BJL412" s="123"/>
      <c r="BJM412" s="123"/>
      <c r="BJN412" s="123"/>
      <c r="BJO412" s="123"/>
      <c r="BJP412" s="123"/>
      <c r="BJQ412" s="123"/>
      <c r="BJR412" s="123"/>
      <c r="BJS412" s="123"/>
      <c r="BJT412" s="123"/>
      <c r="BJU412" s="123"/>
      <c r="BJV412" s="123"/>
      <c r="BJW412" s="123"/>
      <c r="BJX412" s="123"/>
      <c r="BJY412" s="123"/>
      <c r="BJZ412" s="123"/>
      <c r="BKA412" s="123"/>
      <c r="BKB412" s="123"/>
      <c r="BKC412" s="123"/>
      <c r="BKD412" s="123"/>
      <c r="BKE412" s="123"/>
      <c r="BKF412" s="123"/>
      <c r="BKG412" s="123"/>
      <c r="BKH412" s="123"/>
      <c r="BKI412" s="123"/>
      <c r="BKJ412" s="123"/>
      <c r="BKK412" s="123"/>
      <c r="BKL412" s="123"/>
      <c r="BKM412" s="123"/>
      <c r="BKN412" s="123"/>
      <c r="BKO412" s="123"/>
      <c r="BKP412" s="123"/>
      <c r="BKQ412" s="123"/>
      <c r="BKR412" s="123"/>
      <c r="BKS412" s="123"/>
      <c r="BKT412" s="123"/>
      <c r="BKU412" s="123"/>
      <c r="BKV412" s="123"/>
      <c r="BKW412" s="123"/>
      <c r="BKX412" s="123"/>
      <c r="BKY412" s="123"/>
      <c r="BKZ412" s="123"/>
      <c r="BLA412" s="123"/>
      <c r="BLB412" s="123"/>
      <c r="BLC412" s="123"/>
      <c r="BLD412" s="123"/>
      <c r="BLE412" s="123"/>
      <c r="BLF412" s="123"/>
      <c r="BLG412" s="123"/>
      <c r="BLH412" s="123"/>
      <c r="BLI412" s="123"/>
      <c r="BLJ412" s="123"/>
      <c r="BLK412" s="123"/>
      <c r="BLL412" s="123"/>
      <c r="BLM412" s="123"/>
      <c r="BLN412" s="123"/>
      <c r="BLO412" s="123"/>
      <c r="BLP412" s="123"/>
      <c r="BLQ412" s="123"/>
      <c r="BLR412" s="123"/>
      <c r="BLS412" s="123"/>
      <c r="BLT412" s="123"/>
      <c r="BLU412" s="123"/>
      <c r="BLV412" s="123"/>
      <c r="BLW412" s="123"/>
      <c r="BLX412" s="123"/>
      <c r="BLY412" s="123"/>
      <c r="BLZ412" s="123"/>
      <c r="BMA412" s="123"/>
      <c r="BMB412" s="123"/>
      <c r="BMC412" s="123"/>
      <c r="BMD412" s="123"/>
      <c r="BME412" s="123"/>
      <c r="BMF412" s="123"/>
      <c r="BMG412" s="123"/>
      <c r="BMH412" s="123"/>
      <c r="BMI412" s="123"/>
      <c r="BMJ412" s="123"/>
      <c r="BMK412" s="123"/>
      <c r="BML412" s="123"/>
      <c r="BMM412" s="123"/>
      <c r="BMN412" s="123"/>
      <c r="BMO412" s="123"/>
      <c r="BMP412" s="123"/>
      <c r="BMQ412" s="123"/>
      <c r="BMR412" s="123"/>
      <c r="BMS412" s="123"/>
      <c r="BMT412" s="123"/>
      <c r="BMU412" s="123"/>
      <c r="BMV412" s="123"/>
      <c r="BMW412" s="123"/>
      <c r="BMX412" s="123"/>
      <c r="BMY412" s="123"/>
      <c r="BMZ412" s="123"/>
      <c r="BNA412" s="123"/>
      <c r="BNB412" s="123"/>
      <c r="BNC412" s="123"/>
      <c r="BND412" s="123"/>
      <c r="BNE412" s="123"/>
      <c r="BNF412" s="123"/>
      <c r="BNG412" s="123"/>
      <c r="BNH412" s="123"/>
      <c r="BNI412" s="123"/>
      <c r="BNJ412" s="123"/>
      <c r="BNK412" s="123"/>
      <c r="BNL412" s="123"/>
      <c r="BNM412" s="123"/>
      <c r="BNN412" s="123"/>
      <c r="BNO412" s="123"/>
      <c r="BNP412" s="123"/>
      <c r="BNQ412" s="123"/>
      <c r="BNR412" s="123"/>
      <c r="BNS412" s="123"/>
      <c r="BNT412" s="123"/>
      <c r="BNU412" s="123"/>
      <c r="BNV412" s="123"/>
      <c r="BNW412" s="123"/>
      <c r="BNX412" s="123"/>
      <c r="BNY412" s="123"/>
      <c r="BNZ412" s="123"/>
      <c r="BOA412" s="123"/>
      <c r="BOB412" s="123"/>
      <c r="BOC412" s="123"/>
      <c r="BOD412" s="123"/>
      <c r="BOE412" s="123"/>
      <c r="BOF412" s="123"/>
      <c r="BOG412" s="123"/>
      <c r="BOH412" s="123"/>
      <c r="BOI412" s="123"/>
      <c r="BOJ412" s="123"/>
      <c r="BOK412" s="123"/>
      <c r="BOL412" s="123"/>
      <c r="BOM412" s="123"/>
      <c r="BON412" s="123"/>
      <c r="BOO412" s="123"/>
      <c r="BOP412" s="123"/>
      <c r="BOQ412" s="123"/>
      <c r="BOR412" s="123"/>
      <c r="BOS412" s="123"/>
      <c r="BOT412" s="123"/>
      <c r="BOU412" s="123"/>
      <c r="BOV412" s="123"/>
      <c r="BOW412" s="123"/>
      <c r="BOX412" s="123"/>
      <c r="BOY412" s="123"/>
      <c r="BOZ412" s="123"/>
      <c r="BPA412" s="123"/>
      <c r="BPB412" s="123"/>
      <c r="BPC412" s="123"/>
      <c r="BPD412" s="123"/>
      <c r="BPE412" s="123"/>
      <c r="BPF412" s="123"/>
      <c r="BPG412" s="123"/>
      <c r="BPH412" s="123"/>
      <c r="BPI412" s="123"/>
      <c r="BPJ412" s="123"/>
      <c r="BPK412" s="123"/>
      <c r="BPL412" s="123"/>
      <c r="BPM412" s="123"/>
      <c r="BPN412" s="123"/>
      <c r="BPO412" s="123"/>
      <c r="BPP412" s="123"/>
      <c r="BPQ412" s="123"/>
      <c r="BPR412" s="123"/>
      <c r="BPS412" s="123"/>
      <c r="BPT412" s="123"/>
      <c r="BPU412" s="123"/>
      <c r="BPV412" s="123"/>
      <c r="BPW412" s="123"/>
      <c r="BPX412" s="123"/>
      <c r="BPY412" s="123"/>
      <c r="BPZ412" s="123"/>
      <c r="BQA412" s="123"/>
      <c r="BQB412" s="123"/>
      <c r="BQC412" s="123"/>
      <c r="BQD412" s="123"/>
      <c r="BQE412" s="123"/>
      <c r="BQF412" s="123"/>
      <c r="BQG412" s="123"/>
      <c r="BQH412" s="123"/>
      <c r="BQI412" s="123"/>
      <c r="BQJ412" s="123"/>
      <c r="BQK412" s="123"/>
      <c r="BQL412" s="123"/>
      <c r="BQM412" s="123"/>
      <c r="BQN412" s="123"/>
      <c r="BQO412" s="123"/>
      <c r="BQP412" s="123"/>
      <c r="BQQ412" s="123"/>
      <c r="BQR412" s="123"/>
      <c r="BQS412" s="123"/>
      <c r="BQT412" s="123"/>
      <c r="BQU412" s="123"/>
      <c r="BQV412" s="123"/>
      <c r="BQW412" s="123"/>
      <c r="BQX412" s="123"/>
      <c r="BQY412" s="123"/>
      <c r="BQZ412" s="123"/>
      <c r="BRA412" s="123"/>
      <c r="BRB412" s="123"/>
      <c r="BRC412" s="123"/>
      <c r="BRD412" s="123"/>
      <c r="BRE412" s="123"/>
      <c r="BRF412" s="123"/>
      <c r="BRG412" s="123"/>
      <c r="BRH412" s="123"/>
      <c r="BRI412" s="123"/>
      <c r="BRJ412" s="123"/>
      <c r="BRK412" s="123"/>
      <c r="BRL412" s="123"/>
      <c r="BRM412" s="123"/>
      <c r="BRN412" s="123"/>
      <c r="BRO412" s="123"/>
      <c r="BRP412" s="123"/>
      <c r="BRQ412" s="123"/>
      <c r="BRR412" s="123"/>
      <c r="BRS412" s="123"/>
      <c r="BRT412" s="123"/>
      <c r="BRU412" s="123"/>
      <c r="BRV412" s="123"/>
      <c r="BRW412" s="123"/>
      <c r="BRX412" s="123"/>
      <c r="BRY412" s="123"/>
      <c r="BRZ412" s="123"/>
      <c r="BSA412" s="123"/>
      <c r="BSB412" s="123"/>
      <c r="BSC412" s="123"/>
      <c r="BSD412" s="123"/>
      <c r="BSE412" s="123"/>
      <c r="BSF412" s="123"/>
      <c r="BSG412" s="123"/>
      <c r="BSH412" s="123"/>
      <c r="BSI412" s="123"/>
      <c r="BSJ412" s="123"/>
      <c r="BSK412" s="123"/>
      <c r="BSL412" s="123"/>
      <c r="BSM412" s="123"/>
      <c r="BSN412" s="123"/>
      <c r="BSO412" s="123"/>
      <c r="BSP412" s="123"/>
      <c r="BSQ412" s="123"/>
      <c r="BSR412" s="123"/>
      <c r="BSS412" s="123"/>
      <c r="BST412" s="123"/>
      <c r="BSU412" s="123"/>
      <c r="BSV412" s="123"/>
      <c r="BSW412" s="123"/>
      <c r="BSX412" s="123"/>
      <c r="BSY412" s="123"/>
      <c r="BSZ412" s="123"/>
      <c r="BTA412" s="123"/>
      <c r="BTB412" s="123"/>
      <c r="BTC412" s="123"/>
      <c r="BTD412" s="123"/>
      <c r="BTE412" s="123"/>
      <c r="BTF412" s="123"/>
      <c r="BTG412" s="123"/>
      <c r="BTH412" s="123"/>
      <c r="BTI412" s="123"/>
      <c r="BTJ412" s="123"/>
      <c r="BTK412" s="123"/>
      <c r="BTL412" s="123"/>
      <c r="BTM412" s="123"/>
      <c r="BTN412" s="123"/>
      <c r="BTO412" s="123"/>
      <c r="BTP412" s="123"/>
      <c r="BTQ412" s="123"/>
      <c r="BTR412" s="123"/>
      <c r="BTS412" s="123"/>
      <c r="BTT412" s="123"/>
      <c r="BTU412" s="123"/>
      <c r="BTV412" s="123"/>
      <c r="BTW412" s="123"/>
      <c r="BTX412" s="123"/>
      <c r="BTY412" s="123"/>
      <c r="BTZ412" s="123"/>
      <c r="BUA412" s="123"/>
      <c r="BUB412" s="123"/>
      <c r="BUC412" s="123"/>
      <c r="BUD412" s="123"/>
      <c r="BUE412" s="123"/>
      <c r="BUF412" s="123"/>
      <c r="BUG412" s="123"/>
      <c r="BUH412" s="123"/>
      <c r="BUI412" s="123"/>
      <c r="BUJ412" s="123"/>
      <c r="BUK412" s="123"/>
      <c r="BUL412" s="123"/>
      <c r="BUM412" s="123"/>
      <c r="BUN412" s="123"/>
      <c r="BUO412" s="123"/>
      <c r="BUP412" s="123"/>
      <c r="BUQ412" s="123"/>
      <c r="BUR412" s="123"/>
      <c r="BUS412" s="123"/>
      <c r="BUT412" s="123"/>
      <c r="BUU412" s="123"/>
      <c r="BUV412" s="123"/>
      <c r="BUW412" s="123"/>
      <c r="BUX412" s="123"/>
      <c r="BUY412" s="123"/>
      <c r="BUZ412" s="123"/>
      <c r="BVA412" s="123"/>
      <c r="BVB412" s="123"/>
      <c r="BVC412" s="123"/>
      <c r="BVD412" s="123"/>
      <c r="BVE412" s="123"/>
      <c r="BVF412" s="123"/>
      <c r="BVG412" s="123"/>
      <c r="BVH412" s="123"/>
      <c r="BVI412" s="123"/>
      <c r="BVJ412" s="123"/>
      <c r="BVK412" s="123"/>
      <c r="BVL412" s="123"/>
      <c r="BVM412" s="123"/>
      <c r="BVN412" s="123"/>
      <c r="BVO412" s="123"/>
      <c r="BVP412" s="123"/>
      <c r="BVQ412" s="123"/>
      <c r="BVR412" s="123"/>
      <c r="BVS412" s="123"/>
      <c r="BVT412" s="123"/>
      <c r="BVU412" s="123"/>
      <c r="BVV412" s="123"/>
      <c r="BVW412" s="123"/>
      <c r="BVX412" s="123"/>
      <c r="BVY412" s="123"/>
      <c r="BVZ412" s="123"/>
      <c r="BWA412" s="123"/>
      <c r="BWB412" s="123"/>
      <c r="BWC412" s="123"/>
      <c r="BWD412" s="123"/>
      <c r="BWE412" s="123"/>
      <c r="BWF412" s="123"/>
      <c r="BWG412" s="123"/>
      <c r="BWH412" s="123"/>
      <c r="BWI412" s="123"/>
      <c r="BWJ412" s="123"/>
      <c r="BWK412" s="123"/>
      <c r="BWL412" s="123"/>
      <c r="BWM412" s="123"/>
      <c r="BWN412" s="123"/>
      <c r="BWO412" s="123"/>
      <c r="BWP412" s="123"/>
      <c r="BWQ412" s="123"/>
      <c r="BWR412" s="123"/>
      <c r="BWS412" s="123"/>
      <c r="BWT412" s="123"/>
      <c r="BWU412" s="123"/>
      <c r="BWV412" s="123"/>
      <c r="BWW412" s="123"/>
      <c r="BWX412" s="123"/>
      <c r="BWY412" s="123"/>
      <c r="BWZ412" s="123"/>
      <c r="BXA412" s="123"/>
      <c r="BXB412" s="123"/>
      <c r="BXC412" s="123"/>
      <c r="BXD412" s="123"/>
      <c r="BXE412" s="123"/>
      <c r="BXF412" s="123"/>
      <c r="BXG412" s="123"/>
      <c r="BXH412" s="123"/>
      <c r="BXI412" s="123"/>
      <c r="BXJ412" s="123"/>
      <c r="BXK412" s="123"/>
      <c r="BXL412" s="123"/>
      <c r="BXM412" s="123"/>
      <c r="BXN412" s="123"/>
      <c r="BXO412" s="123"/>
      <c r="BXP412" s="123"/>
      <c r="BXQ412" s="123"/>
      <c r="BXR412" s="123"/>
      <c r="BXS412" s="123"/>
      <c r="BXT412" s="123"/>
      <c r="BXU412" s="123"/>
      <c r="BXV412" s="123"/>
      <c r="BXW412" s="123"/>
      <c r="BXX412" s="123"/>
      <c r="BXY412" s="123"/>
      <c r="BXZ412" s="123"/>
      <c r="BYA412" s="123"/>
      <c r="BYB412" s="123"/>
      <c r="BYC412" s="123"/>
      <c r="BYD412" s="123"/>
      <c r="BYE412" s="123"/>
      <c r="BYF412" s="123"/>
      <c r="BYG412" s="123"/>
      <c r="BYH412" s="123"/>
      <c r="BYI412" s="123"/>
      <c r="BYJ412" s="123"/>
      <c r="BYK412" s="123"/>
      <c r="BYL412" s="123"/>
      <c r="BYM412" s="123"/>
      <c r="BYN412" s="123"/>
      <c r="BYO412" s="123"/>
      <c r="BYP412" s="123"/>
      <c r="BYQ412" s="123"/>
      <c r="BYR412" s="123"/>
      <c r="BYS412" s="123"/>
      <c r="BYT412" s="123"/>
      <c r="BYU412" s="123"/>
      <c r="BYV412" s="123"/>
      <c r="BYW412" s="123"/>
      <c r="BYX412" s="123"/>
      <c r="BYY412" s="123"/>
      <c r="BYZ412" s="123"/>
      <c r="BZA412" s="123"/>
      <c r="BZB412" s="123"/>
      <c r="BZC412" s="123"/>
      <c r="BZD412" s="123"/>
      <c r="BZE412" s="123"/>
      <c r="BZF412" s="123"/>
      <c r="BZG412" s="123"/>
      <c r="BZH412" s="123"/>
      <c r="BZI412" s="123"/>
      <c r="BZJ412" s="123"/>
      <c r="BZK412" s="123"/>
      <c r="BZL412" s="123"/>
      <c r="BZM412" s="123"/>
      <c r="BZN412" s="123"/>
      <c r="BZO412" s="123"/>
      <c r="BZP412" s="123"/>
      <c r="BZQ412" s="123"/>
      <c r="BZR412" s="123"/>
      <c r="BZS412" s="123"/>
      <c r="BZT412" s="123"/>
      <c r="BZU412" s="123"/>
      <c r="BZV412" s="123"/>
      <c r="BZW412" s="123"/>
      <c r="BZX412" s="123"/>
      <c r="BZY412" s="123"/>
      <c r="BZZ412" s="123"/>
      <c r="CAA412" s="123"/>
      <c r="CAB412" s="123"/>
      <c r="CAC412" s="123"/>
      <c r="CAD412" s="123"/>
      <c r="CAE412" s="123"/>
      <c r="CAF412" s="123"/>
      <c r="CAG412" s="123"/>
      <c r="CAH412" s="123"/>
      <c r="CAI412" s="123"/>
      <c r="CAJ412" s="123"/>
      <c r="CAK412" s="123"/>
      <c r="CAL412" s="123"/>
      <c r="CAM412" s="123"/>
      <c r="CAN412" s="123"/>
      <c r="CAO412" s="123"/>
      <c r="CAP412" s="123"/>
      <c r="CAQ412" s="123"/>
      <c r="CAR412" s="123"/>
      <c r="CAS412" s="123"/>
      <c r="CAT412" s="123"/>
      <c r="CAU412" s="123"/>
      <c r="CAV412" s="123"/>
      <c r="CAW412" s="123"/>
      <c r="CAX412" s="123"/>
      <c r="CAY412" s="123"/>
      <c r="CAZ412" s="123"/>
      <c r="CBA412" s="123"/>
      <c r="CBB412" s="123"/>
      <c r="CBC412" s="123"/>
      <c r="CBD412" s="123"/>
      <c r="CBE412" s="123"/>
      <c r="CBF412" s="123"/>
      <c r="CBG412" s="123"/>
      <c r="CBH412" s="123"/>
      <c r="CBI412" s="123"/>
      <c r="CBJ412" s="123"/>
      <c r="CBK412" s="123"/>
      <c r="CBL412" s="123"/>
      <c r="CBM412" s="123"/>
      <c r="CBN412" s="123"/>
      <c r="CBO412" s="123"/>
      <c r="CBP412" s="123"/>
      <c r="CBQ412" s="123"/>
      <c r="CBR412" s="123"/>
      <c r="CBS412" s="123"/>
      <c r="CBT412" s="123"/>
      <c r="CBU412" s="123"/>
      <c r="CBV412" s="123"/>
      <c r="CBW412" s="123"/>
      <c r="CBX412" s="123"/>
      <c r="CBY412" s="123"/>
      <c r="CBZ412" s="123"/>
      <c r="CCA412" s="123"/>
      <c r="CCB412" s="123"/>
      <c r="CCC412" s="123"/>
      <c r="CCD412" s="123"/>
      <c r="CCE412" s="123"/>
      <c r="CCF412" s="123"/>
      <c r="CCG412" s="123"/>
      <c r="CCH412" s="123"/>
      <c r="CCI412" s="123"/>
      <c r="CCJ412" s="123"/>
      <c r="CCK412" s="123"/>
      <c r="CCL412" s="123"/>
      <c r="CCM412" s="123"/>
      <c r="CCN412" s="123"/>
      <c r="CCO412" s="123"/>
      <c r="CCP412" s="123"/>
      <c r="CCQ412" s="123"/>
      <c r="CCR412" s="123"/>
      <c r="CCS412" s="123"/>
      <c r="CCT412" s="123"/>
      <c r="CCU412" s="123"/>
      <c r="CCV412" s="123"/>
      <c r="CCW412" s="123"/>
      <c r="CCX412" s="123"/>
      <c r="CCY412" s="123"/>
      <c r="CCZ412" s="123"/>
      <c r="CDA412" s="123"/>
      <c r="CDB412" s="123"/>
      <c r="CDC412" s="123"/>
      <c r="CDD412" s="123"/>
      <c r="CDE412" s="123"/>
      <c r="CDF412" s="123"/>
      <c r="CDG412" s="123"/>
      <c r="CDH412" s="123"/>
      <c r="CDI412" s="123"/>
      <c r="CDJ412" s="123"/>
      <c r="CDK412" s="123"/>
      <c r="CDL412" s="123"/>
      <c r="CDM412" s="123"/>
      <c r="CDN412" s="123"/>
      <c r="CDO412" s="123"/>
      <c r="CDP412" s="123"/>
      <c r="CDQ412" s="123"/>
      <c r="CDR412" s="123"/>
      <c r="CDS412" s="123"/>
      <c r="CDT412" s="123"/>
      <c r="CDU412" s="123"/>
      <c r="CDV412" s="123"/>
      <c r="CDW412" s="123"/>
      <c r="CDX412" s="123"/>
      <c r="CDY412" s="123"/>
      <c r="CDZ412" s="123"/>
      <c r="CEA412" s="123"/>
      <c r="CEB412" s="123"/>
      <c r="CEC412" s="123"/>
      <c r="CED412" s="123"/>
      <c r="CEE412" s="123"/>
      <c r="CEF412" s="123"/>
      <c r="CEG412" s="123"/>
      <c r="CEH412" s="123"/>
      <c r="CEI412" s="123"/>
      <c r="CEJ412" s="123"/>
      <c r="CEK412" s="123"/>
      <c r="CEL412" s="123"/>
      <c r="CEM412" s="123"/>
      <c r="CEN412" s="123"/>
      <c r="CEO412" s="123"/>
      <c r="CEP412" s="123"/>
      <c r="CEQ412" s="123"/>
      <c r="CER412" s="123"/>
      <c r="CES412" s="123"/>
      <c r="CET412" s="123"/>
      <c r="CEU412" s="123"/>
      <c r="CEV412" s="123"/>
      <c r="CEW412" s="123"/>
      <c r="CEX412" s="123"/>
      <c r="CEY412" s="123"/>
      <c r="CEZ412" s="123"/>
      <c r="CFA412" s="123"/>
      <c r="CFB412" s="123"/>
      <c r="CFC412" s="123"/>
      <c r="CFD412" s="123"/>
      <c r="CFE412" s="123"/>
      <c r="CFF412" s="123"/>
      <c r="CFG412" s="123"/>
      <c r="CFH412" s="123"/>
      <c r="CFI412" s="123"/>
      <c r="CFJ412" s="123"/>
      <c r="CFK412" s="123"/>
      <c r="CFL412" s="123"/>
      <c r="CFM412" s="123"/>
      <c r="CFN412" s="123"/>
      <c r="CFO412" s="123"/>
      <c r="CFP412" s="123"/>
      <c r="CFQ412" s="123"/>
      <c r="CFR412" s="123"/>
      <c r="CFS412" s="123"/>
      <c r="CFT412" s="123"/>
      <c r="CFU412" s="123"/>
      <c r="CFV412" s="123"/>
      <c r="CFW412" s="123"/>
      <c r="CFX412" s="123"/>
      <c r="CFY412" s="123"/>
      <c r="CFZ412" s="123"/>
      <c r="CGA412" s="123"/>
      <c r="CGB412" s="123"/>
      <c r="CGC412" s="123"/>
      <c r="CGD412" s="123"/>
      <c r="CGE412" s="123"/>
      <c r="CGF412" s="123"/>
      <c r="CGG412" s="123"/>
      <c r="CGH412" s="123"/>
      <c r="CGI412" s="123"/>
      <c r="CGJ412" s="123"/>
      <c r="CGK412" s="123"/>
      <c r="CGL412" s="123"/>
      <c r="CGM412" s="123"/>
      <c r="CGN412" s="123"/>
      <c r="CGO412" s="123"/>
      <c r="CGP412" s="123"/>
      <c r="CGQ412" s="123"/>
      <c r="CGR412" s="123"/>
      <c r="CGS412" s="123"/>
      <c r="CGT412" s="123"/>
      <c r="CGU412" s="123"/>
      <c r="CGV412" s="123"/>
      <c r="CGW412" s="123"/>
      <c r="CGX412" s="123"/>
      <c r="CGY412" s="123"/>
      <c r="CGZ412" s="123"/>
      <c r="CHA412" s="123"/>
      <c r="CHB412" s="123"/>
      <c r="CHC412" s="123"/>
      <c r="CHD412" s="123"/>
      <c r="CHE412" s="123"/>
      <c r="CHF412" s="123"/>
      <c r="CHG412" s="123"/>
      <c r="CHH412" s="123"/>
      <c r="CHI412" s="123"/>
      <c r="CHJ412" s="123"/>
      <c r="CHK412" s="123"/>
      <c r="CHL412" s="123"/>
      <c r="CHM412" s="123"/>
      <c r="CHN412" s="123"/>
      <c r="CHO412" s="123"/>
      <c r="CHP412" s="123"/>
      <c r="CHQ412" s="123"/>
      <c r="CHR412" s="123"/>
      <c r="CHS412" s="123"/>
      <c r="CHT412" s="123"/>
      <c r="CHU412" s="123"/>
      <c r="CHV412" s="123"/>
      <c r="CHW412" s="123"/>
      <c r="CHX412" s="123"/>
      <c r="CHY412" s="123"/>
      <c r="CHZ412" s="123"/>
      <c r="CIA412" s="123"/>
      <c r="CIB412" s="123"/>
      <c r="CIC412" s="123"/>
      <c r="CID412" s="123"/>
      <c r="CIE412" s="123"/>
      <c r="CIF412" s="123"/>
      <c r="CIG412" s="123"/>
      <c r="CIH412" s="123"/>
      <c r="CII412" s="123"/>
      <c r="CIJ412" s="123"/>
      <c r="CIK412" s="123"/>
      <c r="CIL412" s="123"/>
      <c r="CIM412" s="123"/>
      <c r="CIN412" s="123"/>
      <c r="CIO412" s="123"/>
      <c r="CIP412" s="123"/>
      <c r="CIQ412" s="123"/>
      <c r="CIR412" s="123"/>
      <c r="CIS412" s="123"/>
      <c r="CIT412" s="123"/>
      <c r="CIU412" s="123"/>
      <c r="CIV412" s="123"/>
      <c r="CIW412" s="123"/>
      <c r="CIX412" s="123"/>
      <c r="CIY412" s="123"/>
      <c r="CIZ412" s="123"/>
      <c r="CJA412" s="123"/>
      <c r="CJB412" s="123"/>
      <c r="CJC412" s="123"/>
      <c r="CJD412" s="123"/>
      <c r="CJE412" s="123"/>
      <c r="CJF412" s="123"/>
      <c r="CJG412" s="123"/>
      <c r="CJH412" s="123"/>
      <c r="CJI412" s="123"/>
      <c r="CJJ412" s="123"/>
      <c r="CJK412" s="123"/>
      <c r="CJL412" s="123"/>
      <c r="CJM412" s="123"/>
      <c r="CJN412" s="123"/>
      <c r="CJO412" s="123"/>
      <c r="CJP412" s="123"/>
      <c r="CJQ412" s="123"/>
      <c r="CJR412" s="123"/>
      <c r="CJS412" s="123"/>
      <c r="CJT412" s="123"/>
      <c r="CJU412" s="123"/>
      <c r="CJV412" s="123"/>
      <c r="CJW412" s="123"/>
      <c r="CJX412" s="123"/>
      <c r="CJY412" s="123"/>
      <c r="CJZ412" s="123"/>
      <c r="CKA412" s="123"/>
      <c r="CKB412" s="123"/>
      <c r="CKC412" s="123"/>
      <c r="CKD412" s="123"/>
      <c r="CKE412" s="123"/>
      <c r="CKF412" s="123"/>
      <c r="CKG412" s="123"/>
      <c r="CKH412" s="123"/>
      <c r="CKI412" s="123"/>
      <c r="CKJ412" s="123"/>
      <c r="CKK412" s="123"/>
      <c r="CKL412" s="123"/>
      <c r="CKM412" s="123"/>
      <c r="CKN412" s="123"/>
      <c r="CKO412" s="123"/>
      <c r="CKP412" s="123"/>
      <c r="CKQ412" s="123"/>
      <c r="CKR412" s="123"/>
      <c r="CKS412" s="123"/>
      <c r="CKT412" s="123"/>
      <c r="CKU412" s="123"/>
      <c r="CKV412" s="123"/>
      <c r="CKW412" s="123"/>
      <c r="CKX412" s="123"/>
      <c r="CKY412" s="123"/>
      <c r="CKZ412" s="123"/>
      <c r="CLA412" s="123"/>
      <c r="CLB412" s="123"/>
      <c r="CLC412" s="123"/>
      <c r="CLD412" s="123"/>
      <c r="CLE412" s="123"/>
      <c r="CLF412" s="123"/>
      <c r="CLG412" s="123"/>
      <c r="CLH412" s="123"/>
      <c r="CLI412" s="123"/>
      <c r="CLJ412" s="123"/>
      <c r="CLK412" s="123"/>
      <c r="CLL412" s="123"/>
      <c r="CLM412" s="123"/>
      <c r="CLN412" s="123"/>
      <c r="CLO412" s="123"/>
      <c r="CLP412" s="123"/>
      <c r="CLQ412" s="123"/>
      <c r="CLR412" s="123"/>
      <c r="CLS412" s="123"/>
      <c r="CLT412" s="123"/>
      <c r="CLU412" s="123"/>
      <c r="CLV412" s="123"/>
      <c r="CLW412" s="123"/>
      <c r="CLX412" s="123"/>
      <c r="CLY412" s="123"/>
      <c r="CLZ412" s="123"/>
      <c r="CMA412" s="123"/>
      <c r="CMB412" s="123"/>
      <c r="CMC412" s="123"/>
      <c r="CMD412" s="123"/>
      <c r="CME412" s="123"/>
      <c r="CMF412" s="123"/>
      <c r="CMG412" s="123"/>
      <c r="CMH412" s="123"/>
      <c r="CMI412" s="123"/>
      <c r="CMJ412" s="123"/>
      <c r="CMK412" s="123"/>
      <c r="CML412" s="123"/>
      <c r="CMM412" s="123"/>
      <c r="CMN412" s="123"/>
      <c r="CMO412" s="123"/>
      <c r="CMP412" s="123"/>
      <c r="CMQ412" s="123"/>
      <c r="CMR412" s="123"/>
      <c r="CMS412" s="123"/>
      <c r="CMT412" s="123"/>
      <c r="CMU412" s="123"/>
      <c r="CMV412" s="123"/>
      <c r="CMW412" s="123"/>
      <c r="CMX412" s="123"/>
      <c r="CMY412" s="123"/>
      <c r="CMZ412" s="123"/>
      <c r="CNA412" s="123"/>
      <c r="CNB412" s="123"/>
      <c r="CNC412" s="123"/>
      <c r="CND412" s="123"/>
      <c r="CNE412" s="123"/>
      <c r="CNF412" s="123"/>
      <c r="CNG412" s="123"/>
      <c r="CNH412" s="123"/>
      <c r="CNI412" s="123"/>
      <c r="CNJ412" s="123"/>
      <c r="CNK412" s="123"/>
      <c r="CNL412" s="123"/>
      <c r="CNM412" s="123"/>
      <c r="CNN412" s="123"/>
      <c r="CNO412" s="123"/>
      <c r="CNP412" s="123"/>
      <c r="CNQ412" s="123"/>
      <c r="CNR412" s="123"/>
      <c r="CNS412" s="123"/>
      <c r="CNT412" s="123"/>
      <c r="CNU412" s="123"/>
      <c r="CNV412" s="123"/>
      <c r="CNW412" s="123"/>
      <c r="CNX412" s="123"/>
      <c r="CNY412" s="123"/>
      <c r="CNZ412" s="123"/>
      <c r="COA412" s="123"/>
      <c r="COB412" s="123"/>
      <c r="COC412" s="123"/>
      <c r="COD412" s="123"/>
      <c r="COE412" s="123"/>
      <c r="COF412" s="123"/>
      <c r="COG412" s="123"/>
      <c r="COH412" s="123"/>
      <c r="COI412" s="123"/>
      <c r="COJ412" s="123"/>
      <c r="COK412" s="123"/>
      <c r="COL412" s="123"/>
      <c r="COM412" s="123"/>
      <c r="CON412" s="123"/>
      <c r="COO412" s="123"/>
      <c r="COP412" s="123"/>
      <c r="COQ412" s="123"/>
      <c r="COR412" s="123"/>
      <c r="COS412" s="123"/>
      <c r="COT412" s="123"/>
      <c r="COU412" s="123"/>
      <c r="COV412" s="123"/>
      <c r="COW412" s="123"/>
      <c r="COX412" s="123"/>
      <c r="COY412" s="123"/>
      <c r="COZ412" s="123"/>
      <c r="CPA412" s="123"/>
      <c r="CPB412" s="123"/>
      <c r="CPC412" s="123"/>
      <c r="CPD412" s="123"/>
      <c r="CPE412" s="123"/>
      <c r="CPF412" s="123"/>
      <c r="CPG412" s="123"/>
      <c r="CPH412" s="123"/>
      <c r="CPI412" s="123"/>
      <c r="CPJ412" s="123"/>
      <c r="CPK412" s="123"/>
      <c r="CPL412" s="123"/>
      <c r="CPM412" s="123"/>
      <c r="CPN412" s="123"/>
      <c r="CPO412" s="123"/>
      <c r="CPP412" s="123"/>
      <c r="CPQ412" s="123"/>
      <c r="CPR412" s="123"/>
      <c r="CPS412" s="123"/>
      <c r="CPT412" s="123"/>
      <c r="CPU412" s="123"/>
      <c r="CPV412" s="123"/>
      <c r="CPW412" s="123"/>
      <c r="CPX412" s="123"/>
      <c r="CPY412" s="123"/>
      <c r="CPZ412" s="123"/>
      <c r="CQA412" s="123"/>
      <c r="CQB412" s="123"/>
      <c r="CQC412" s="123"/>
      <c r="CQD412" s="123"/>
      <c r="CQE412" s="123"/>
      <c r="CQF412" s="123"/>
      <c r="CQG412" s="123"/>
      <c r="CQH412" s="123"/>
      <c r="CQI412" s="123"/>
      <c r="CQJ412" s="123"/>
      <c r="CQK412" s="123"/>
      <c r="CQL412" s="123"/>
      <c r="CQM412" s="123"/>
      <c r="CQN412" s="123"/>
      <c r="CQO412" s="123"/>
      <c r="CQP412" s="123"/>
      <c r="CQQ412" s="123"/>
      <c r="CQR412" s="123"/>
      <c r="CQS412" s="123"/>
      <c r="CQT412" s="123"/>
      <c r="CQU412" s="123"/>
      <c r="CQV412" s="123"/>
      <c r="CQW412" s="123"/>
      <c r="CQX412" s="123"/>
      <c r="CQY412" s="123"/>
      <c r="CQZ412" s="123"/>
      <c r="CRA412" s="123"/>
      <c r="CRB412" s="123"/>
      <c r="CRC412" s="123"/>
      <c r="CRD412" s="123"/>
      <c r="CRE412" s="123"/>
      <c r="CRF412" s="123"/>
      <c r="CRG412" s="123"/>
      <c r="CRH412" s="123"/>
      <c r="CRI412" s="123"/>
      <c r="CRJ412" s="123"/>
      <c r="CRK412" s="123"/>
      <c r="CRL412" s="123"/>
      <c r="CRM412" s="123"/>
      <c r="CRN412" s="123"/>
      <c r="CRO412" s="123"/>
      <c r="CRP412" s="123"/>
      <c r="CRQ412" s="123"/>
      <c r="CRR412" s="123"/>
      <c r="CRS412" s="123"/>
      <c r="CRT412" s="123"/>
      <c r="CRU412" s="123"/>
      <c r="CRV412" s="123"/>
      <c r="CRW412" s="123"/>
      <c r="CRX412" s="123"/>
      <c r="CRY412" s="123"/>
      <c r="CRZ412" s="123"/>
      <c r="CSA412" s="123"/>
      <c r="CSB412" s="123"/>
      <c r="CSC412" s="123"/>
      <c r="CSD412" s="123"/>
      <c r="CSE412" s="123"/>
      <c r="CSF412" s="123"/>
      <c r="CSG412" s="123"/>
      <c r="CSH412" s="123"/>
      <c r="CSI412" s="123"/>
      <c r="CSJ412" s="123"/>
      <c r="CSK412" s="123"/>
      <c r="CSL412" s="123"/>
      <c r="CSM412" s="123"/>
      <c r="CSN412" s="123"/>
      <c r="CSO412" s="123"/>
      <c r="CSP412" s="123"/>
      <c r="CSQ412" s="123"/>
      <c r="CSR412" s="123"/>
      <c r="CSS412" s="123"/>
      <c r="CST412" s="123"/>
      <c r="CSU412" s="123"/>
      <c r="CSV412" s="123"/>
      <c r="CSW412" s="123"/>
      <c r="CSX412" s="123"/>
      <c r="CSY412" s="123"/>
      <c r="CSZ412" s="123"/>
      <c r="CTA412" s="123"/>
      <c r="CTB412" s="123"/>
      <c r="CTC412" s="123"/>
      <c r="CTD412" s="123"/>
      <c r="CTE412" s="123"/>
      <c r="CTF412" s="123"/>
      <c r="CTG412" s="123"/>
      <c r="CTH412" s="123"/>
      <c r="CTI412" s="123"/>
      <c r="CTJ412" s="123"/>
      <c r="CTK412" s="123"/>
      <c r="CTL412" s="123"/>
      <c r="CTM412" s="123"/>
      <c r="CTN412" s="123"/>
      <c r="CTO412" s="123"/>
      <c r="CTP412" s="123"/>
      <c r="CTQ412" s="123"/>
      <c r="CTR412" s="123"/>
      <c r="CTS412" s="123"/>
      <c r="CTT412" s="123"/>
      <c r="CTU412" s="123"/>
      <c r="CTV412" s="123"/>
      <c r="CTW412" s="123"/>
      <c r="CTX412" s="123"/>
      <c r="CTY412" s="123"/>
      <c r="CTZ412" s="123"/>
      <c r="CUA412" s="123"/>
      <c r="CUB412" s="123"/>
      <c r="CUC412" s="123"/>
      <c r="CUD412" s="123"/>
      <c r="CUE412" s="123"/>
      <c r="CUF412" s="123"/>
      <c r="CUG412" s="123"/>
      <c r="CUH412" s="123"/>
      <c r="CUI412" s="123"/>
      <c r="CUJ412" s="123"/>
      <c r="CUK412" s="123"/>
      <c r="CUL412" s="123"/>
      <c r="CUM412" s="123"/>
      <c r="CUN412" s="123"/>
      <c r="CUO412" s="123"/>
      <c r="CUP412" s="123"/>
      <c r="CUQ412" s="123"/>
      <c r="CUR412" s="123"/>
      <c r="CUS412" s="123"/>
      <c r="CUT412" s="123"/>
      <c r="CUU412" s="123"/>
      <c r="CUV412" s="123"/>
      <c r="CUW412" s="123"/>
      <c r="CUX412" s="123"/>
      <c r="CUY412" s="123"/>
      <c r="CUZ412" s="123"/>
      <c r="CVA412" s="123"/>
      <c r="CVB412" s="123"/>
      <c r="CVC412" s="123"/>
      <c r="CVD412" s="123"/>
      <c r="CVE412" s="123"/>
      <c r="CVF412" s="123"/>
      <c r="CVG412" s="123"/>
      <c r="CVH412" s="123"/>
      <c r="CVI412" s="123"/>
      <c r="CVJ412" s="123"/>
      <c r="CVK412" s="123"/>
      <c r="CVL412" s="123"/>
      <c r="CVM412" s="123"/>
      <c r="CVN412" s="123"/>
      <c r="CVO412" s="123"/>
      <c r="CVP412" s="123"/>
      <c r="CVQ412" s="123"/>
      <c r="CVR412" s="123"/>
      <c r="CVS412" s="123"/>
      <c r="CVT412" s="123"/>
      <c r="CVU412" s="123"/>
      <c r="CVV412" s="123"/>
      <c r="CVW412" s="123"/>
      <c r="CVX412" s="123"/>
      <c r="CVY412" s="123"/>
      <c r="CVZ412" s="123"/>
      <c r="CWA412" s="123"/>
      <c r="CWB412" s="123"/>
      <c r="CWC412" s="123"/>
      <c r="CWD412" s="123"/>
      <c r="CWE412" s="123"/>
      <c r="CWF412" s="123"/>
      <c r="CWG412" s="123"/>
      <c r="CWH412" s="123"/>
      <c r="CWI412" s="123"/>
      <c r="CWJ412" s="123"/>
      <c r="CWK412" s="123"/>
      <c r="CWL412" s="123"/>
      <c r="CWM412" s="123"/>
      <c r="CWN412" s="123"/>
      <c r="CWO412" s="123"/>
      <c r="CWP412" s="123"/>
      <c r="CWQ412" s="123"/>
      <c r="CWR412" s="123"/>
      <c r="CWS412" s="123"/>
      <c r="CWT412" s="123"/>
      <c r="CWU412" s="123"/>
      <c r="CWV412" s="123"/>
      <c r="CWW412" s="123"/>
      <c r="CWX412" s="123"/>
      <c r="CWY412" s="123"/>
      <c r="CWZ412" s="123"/>
      <c r="CXA412" s="123"/>
      <c r="CXB412" s="123"/>
      <c r="CXC412" s="123"/>
      <c r="CXD412" s="123"/>
      <c r="CXE412" s="123"/>
      <c r="CXF412" s="123"/>
      <c r="CXG412" s="123"/>
      <c r="CXH412" s="123"/>
      <c r="CXI412" s="123"/>
      <c r="CXJ412" s="123"/>
      <c r="CXK412" s="123"/>
      <c r="CXL412" s="123"/>
      <c r="CXM412" s="123"/>
      <c r="CXN412" s="123"/>
      <c r="CXO412" s="123"/>
      <c r="CXP412" s="123"/>
      <c r="CXQ412" s="123"/>
      <c r="CXR412" s="123"/>
      <c r="CXS412" s="123"/>
      <c r="CXT412" s="123"/>
      <c r="CXU412" s="123"/>
      <c r="CXV412" s="123"/>
      <c r="CXW412" s="123"/>
      <c r="CXX412" s="123"/>
      <c r="CXY412" s="123"/>
      <c r="CXZ412" s="123"/>
      <c r="CYA412" s="123"/>
      <c r="CYB412" s="123"/>
      <c r="CYC412" s="123"/>
      <c r="CYD412" s="123"/>
      <c r="CYE412" s="123"/>
      <c r="CYF412" s="123"/>
      <c r="CYG412" s="123"/>
      <c r="CYH412" s="123"/>
      <c r="CYI412" s="123"/>
      <c r="CYJ412" s="123"/>
      <c r="CYK412" s="123"/>
      <c r="CYL412" s="123"/>
      <c r="CYM412" s="123"/>
      <c r="CYN412" s="123"/>
      <c r="CYO412" s="123"/>
      <c r="CYP412" s="123"/>
      <c r="CYQ412" s="123"/>
      <c r="CYR412" s="123"/>
      <c r="CYS412" s="123"/>
      <c r="CYT412" s="123"/>
      <c r="CYU412" s="123"/>
      <c r="CYV412" s="123"/>
      <c r="CYW412" s="123"/>
      <c r="CYX412" s="123"/>
      <c r="CYY412" s="123"/>
      <c r="CYZ412" s="123"/>
      <c r="CZA412" s="123"/>
      <c r="CZB412" s="123"/>
      <c r="CZC412" s="123"/>
      <c r="CZD412" s="123"/>
      <c r="CZE412" s="123"/>
      <c r="CZF412" s="123"/>
      <c r="CZG412" s="123"/>
      <c r="CZH412" s="123"/>
      <c r="CZI412" s="123"/>
      <c r="CZJ412" s="123"/>
      <c r="CZK412" s="123"/>
      <c r="CZL412" s="123"/>
      <c r="CZM412" s="123"/>
      <c r="CZN412" s="123"/>
      <c r="CZO412" s="123"/>
      <c r="CZP412" s="123"/>
      <c r="CZQ412" s="123"/>
      <c r="CZR412" s="123"/>
      <c r="CZS412" s="123"/>
      <c r="CZT412" s="123"/>
      <c r="CZU412" s="123"/>
      <c r="CZV412" s="123"/>
      <c r="CZW412" s="123"/>
      <c r="CZX412" s="123"/>
      <c r="CZY412" s="123"/>
      <c r="CZZ412" s="123"/>
      <c r="DAA412" s="123"/>
      <c r="DAB412" s="123"/>
      <c r="DAC412" s="123"/>
      <c r="DAD412" s="123"/>
      <c r="DAE412" s="123"/>
      <c r="DAF412" s="123"/>
      <c r="DAG412" s="123"/>
      <c r="DAH412" s="123"/>
      <c r="DAI412" s="123"/>
      <c r="DAJ412" s="123"/>
      <c r="DAK412" s="123"/>
      <c r="DAL412" s="123"/>
      <c r="DAM412" s="123"/>
      <c r="DAN412" s="123"/>
      <c r="DAO412" s="123"/>
      <c r="DAP412" s="123"/>
      <c r="DAQ412" s="123"/>
      <c r="DAR412" s="123"/>
      <c r="DAS412" s="123"/>
      <c r="DAT412" s="123"/>
      <c r="DAU412" s="123"/>
      <c r="DAV412" s="123"/>
      <c r="DAW412" s="123"/>
      <c r="DAX412" s="123"/>
      <c r="DAY412" s="123"/>
      <c r="DAZ412" s="123"/>
      <c r="DBA412" s="123"/>
      <c r="DBB412" s="123"/>
      <c r="DBC412" s="123"/>
      <c r="DBD412" s="123"/>
      <c r="DBE412" s="123"/>
      <c r="DBF412" s="123"/>
      <c r="DBG412" s="123"/>
      <c r="DBH412" s="123"/>
      <c r="DBI412" s="123"/>
      <c r="DBJ412" s="123"/>
      <c r="DBK412" s="123"/>
      <c r="DBL412" s="123"/>
      <c r="DBM412" s="123"/>
      <c r="DBN412" s="123"/>
      <c r="DBO412" s="123"/>
      <c r="DBP412" s="123"/>
      <c r="DBQ412" s="123"/>
      <c r="DBR412" s="123"/>
      <c r="DBS412" s="123"/>
      <c r="DBT412" s="123"/>
      <c r="DBU412" s="123"/>
      <c r="DBV412" s="123"/>
      <c r="DBW412" s="123"/>
      <c r="DBX412" s="123"/>
      <c r="DBY412" s="123"/>
      <c r="DBZ412" s="123"/>
      <c r="DCA412" s="123"/>
      <c r="DCB412" s="123"/>
      <c r="DCC412" s="123"/>
      <c r="DCD412" s="123"/>
      <c r="DCE412" s="123"/>
      <c r="DCF412" s="123"/>
      <c r="DCG412" s="123"/>
      <c r="DCH412" s="123"/>
      <c r="DCI412" s="123"/>
      <c r="DCJ412" s="123"/>
      <c r="DCK412" s="123"/>
      <c r="DCL412" s="123"/>
      <c r="DCM412" s="123"/>
      <c r="DCN412" s="123"/>
      <c r="DCO412" s="123"/>
      <c r="DCP412" s="123"/>
      <c r="DCQ412" s="123"/>
      <c r="DCR412" s="123"/>
      <c r="DCS412" s="123"/>
      <c r="DCT412" s="123"/>
      <c r="DCU412" s="123"/>
      <c r="DCV412" s="123"/>
      <c r="DCW412" s="123"/>
      <c r="DCX412" s="123"/>
      <c r="DCY412" s="123"/>
      <c r="DCZ412" s="123"/>
      <c r="DDA412" s="123"/>
      <c r="DDB412" s="123"/>
      <c r="DDC412" s="123"/>
      <c r="DDD412" s="123"/>
      <c r="DDE412" s="123"/>
      <c r="DDF412" s="123"/>
      <c r="DDG412" s="123"/>
      <c r="DDH412" s="123"/>
      <c r="DDI412" s="123"/>
      <c r="DDJ412" s="123"/>
      <c r="DDK412" s="123"/>
      <c r="DDL412" s="123"/>
      <c r="DDM412" s="123"/>
      <c r="DDN412" s="123"/>
      <c r="DDO412" s="123"/>
      <c r="DDP412" s="123"/>
      <c r="DDQ412" s="123"/>
      <c r="DDR412" s="123"/>
      <c r="DDS412" s="123"/>
      <c r="DDT412" s="123"/>
      <c r="DDU412" s="123"/>
      <c r="DDV412" s="123"/>
      <c r="DDW412" s="123"/>
      <c r="DDX412" s="123"/>
      <c r="DDY412" s="123"/>
      <c r="DDZ412" s="123"/>
      <c r="DEA412" s="123"/>
      <c r="DEB412" s="123"/>
      <c r="DEC412" s="123"/>
      <c r="DED412" s="123"/>
      <c r="DEE412" s="123"/>
      <c r="DEF412" s="123"/>
      <c r="DEG412" s="123"/>
      <c r="DEH412" s="123"/>
      <c r="DEI412" s="123"/>
      <c r="DEJ412" s="123"/>
      <c r="DEK412" s="123"/>
      <c r="DEL412" s="123"/>
      <c r="DEM412" s="123"/>
      <c r="DEN412" s="123"/>
      <c r="DEO412" s="123"/>
      <c r="DEP412" s="123"/>
      <c r="DEQ412" s="123"/>
      <c r="DER412" s="123"/>
      <c r="DES412" s="123"/>
      <c r="DET412" s="123"/>
      <c r="DEU412" s="123"/>
      <c r="DEV412" s="123"/>
      <c r="DEW412" s="123"/>
      <c r="DEX412" s="123"/>
      <c r="DEY412" s="123"/>
      <c r="DEZ412" s="123"/>
      <c r="DFA412" s="123"/>
      <c r="DFB412" s="123"/>
      <c r="DFC412" s="123"/>
      <c r="DFD412" s="123"/>
      <c r="DFE412" s="123"/>
      <c r="DFF412" s="123"/>
      <c r="DFG412" s="123"/>
      <c r="DFH412" s="123"/>
      <c r="DFI412" s="123"/>
      <c r="DFJ412" s="123"/>
      <c r="DFK412" s="123"/>
      <c r="DFL412" s="123"/>
      <c r="DFM412" s="123"/>
      <c r="DFN412" s="123"/>
      <c r="DFO412" s="123"/>
      <c r="DFP412" s="123"/>
      <c r="DFQ412" s="123"/>
      <c r="DFR412" s="123"/>
      <c r="DFS412" s="123"/>
      <c r="DFT412" s="123"/>
      <c r="DFU412" s="123"/>
      <c r="DFV412" s="123"/>
      <c r="DFW412" s="123"/>
      <c r="DFX412" s="123"/>
      <c r="DFY412" s="123"/>
      <c r="DFZ412" s="123"/>
      <c r="DGA412" s="123"/>
      <c r="DGB412" s="123"/>
      <c r="DGC412" s="123"/>
      <c r="DGD412" s="123"/>
      <c r="DGE412" s="123"/>
      <c r="DGF412" s="123"/>
      <c r="DGG412" s="123"/>
      <c r="DGH412" s="123"/>
      <c r="DGI412" s="123"/>
      <c r="DGJ412" s="123"/>
      <c r="DGK412" s="123"/>
      <c r="DGL412" s="123"/>
      <c r="DGM412" s="123"/>
      <c r="DGN412" s="123"/>
      <c r="DGO412" s="123"/>
      <c r="DGP412" s="123"/>
      <c r="DGQ412" s="123"/>
      <c r="DGR412" s="123"/>
      <c r="DGS412" s="123"/>
      <c r="DGT412" s="123"/>
      <c r="DGU412" s="123"/>
      <c r="DGV412" s="123"/>
      <c r="DGW412" s="123"/>
      <c r="DGX412" s="123"/>
      <c r="DGY412" s="123"/>
      <c r="DGZ412" s="123"/>
      <c r="DHA412" s="123"/>
      <c r="DHB412" s="123"/>
      <c r="DHC412" s="123"/>
      <c r="DHD412" s="123"/>
      <c r="DHE412" s="123"/>
      <c r="DHF412" s="123"/>
      <c r="DHG412" s="123"/>
      <c r="DHH412" s="123"/>
      <c r="DHI412" s="123"/>
      <c r="DHJ412" s="123"/>
      <c r="DHK412" s="123"/>
      <c r="DHL412" s="123"/>
      <c r="DHM412" s="123"/>
      <c r="DHN412" s="123"/>
      <c r="DHO412" s="123"/>
      <c r="DHP412" s="123"/>
      <c r="DHQ412" s="123"/>
      <c r="DHR412" s="123"/>
      <c r="DHS412" s="123"/>
      <c r="DHT412" s="123"/>
      <c r="DHU412" s="123"/>
      <c r="DHV412" s="123"/>
      <c r="DHW412" s="123"/>
      <c r="DHX412" s="123"/>
      <c r="DHY412" s="123"/>
      <c r="DHZ412" s="123"/>
      <c r="DIA412" s="123"/>
      <c r="DIB412" s="123"/>
      <c r="DIC412" s="123"/>
      <c r="DID412" s="123"/>
      <c r="DIE412" s="123"/>
      <c r="DIF412" s="123"/>
      <c r="DIG412" s="123"/>
      <c r="DIH412" s="123"/>
      <c r="DII412" s="123"/>
      <c r="DIJ412" s="123"/>
      <c r="DIK412" s="123"/>
      <c r="DIL412" s="123"/>
      <c r="DIM412" s="123"/>
      <c r="DIN412" s="123"/>
      <c r="DIO412" s="123"/>
      <c r="DIP412" s="123"/>
      <c r="DIQ412" s="123"/>
      <c r="DIR412" s="123"/>
      <c r="DIS412" s="123"/>
      <c r="DIT412" s="123"/>
      <c r="DIU412" s="123"/>
      <c r="DIV412" s="123"/>
      <c r="DIW412" s="123"/>
      <c r="DIX412" s="123"/>
      <c r="DIY412" s="123"/>
      <c r="DIZ412" s="123"/>
      <c r="DJA412" s="123"/>
      <c r="DJB412" s="123"/>
      <c r="DJC412" s="123"/>
      <c r="DJD412" s="123"/>
      <c r="DJE412" s="123"/>
      <c r="DJF412" s="123"/>
      <c r="DJG412" s="123"/>
      <c r="DJH412" s="123"/>
      <c r="DJI412" s="123"/>
      <c r="DJJ412" s="123"/>
      <c r="DJK412" s="123"/>
      <c r="DJL412" s="123"/>
      <c r="DJM412" s="123"/>
      <c r="DJN412" s="123"/>
      <c r="DJO412" s="123"/>
      <c r="DJP412" s="123"/>
      <c r="DJQ412" s="123"/>
      <c r="DJR412" s="123"/>
      <c r="DJS412" s="123"/>
      <c r="DJT412" s="123"/>
      <c r="DJU412" s="123"/>
      <c r="DJV412" s="123"/>
      <c r="DJW412" s="123"/>
      <c r="DJX412" s="123"/>
      <c r="DJY412" s="123"/>
      <c r="DJZ412" s="123"/>
      <c r="DKA412" s="123"/>
      <c r="DKB412" s="123"/>
      <c r="DKC412" s="123"/>
      <c r="DKD412" s="123"/>
      <c r="DKE412" s="123"/>
      <c r="DKF412" s="123"/>
      <c r="DKG412" s="123"/>
      <c r="DKH412" s="123"/>
      <c r="DKI412" s="123"/>
      <c r="DKJ412" s="123"/>
      <c r="DKK412" s="123"/>
      <c r="DKL412" s="123"/>
      <c r="DKM412" s="123"/>
      <c r="DKN412" s="123"/>
      <c r="DKO412" s="123"/>
      <c r="DKP412" s="123"/>
      <c r="DKQ412" s="123"/>
      <c r="DKR412" s="123"/>
      <c r="DKS412" s="123"/>
      <c r="DKT412" s="123"/>
      <c r="DKU412" s="123"/>
      <c r="DKV412" s="123"/>
      <c r="DKW412" s="123"/>
      <c r="DKX412" s="123"/>
      <c r="DKY412" s="123"/>
      <c r="DKZ412" s="123"/>
      <c r="DLA412" s="123"/>
      <c r="DLB412" s="123"/>
      <c r="DLC412" s="123"/>
      <c r="DLD412" s="123"/>
      <c r="DLE412" s="123"/>
      <c r="DLF412" s="123"/>
      <c r="DLG412" s="123"/>
      <c r="DLH412" s="123"/>
      <c r="DLI412" s="123"/>
      <c r="DLJ412" s="123"/>
      <c r="DLK412" s="123"/>
      <c r="DLL412" s="123"/>
      <c r="DLM412" s="123"/>
      <c r="DLN412" s="123"/>
      <c r="DLO412" s="123"/>
      <c r="DLP412" s="123"/>
      <c r="DLQ412" s="123"/>
      <c r="DLR412" s="123"/>
      <c r="DLS412" s="123"/>
      <c r="DLT412" s="123"/>
      <c r="DLU412" s="123"/>
      <c r="DLV412" s="123"/>
      <c r="DLW412" s="123"/>
      <c r="DLX412" s="123"/>
      <c r="DLY412" s="123"/>
      <c r="DLZ412" s="123"/>
      <c r="DMA412" s="123"/>
      <c r="DMB412" s="123"/>
      <c r="DMC412" s="123"/>
      <c r="DMD412" s="123"/>
      <c r="DME412" s="123"/>
      <c r="DMF412" s="123"/>
      <c r="DMG412" s="123"/>
      <c r="DMH412" s="123"/>
      <c r="DMI412" s="123"/>
      <c r="DMJ412" s="123"/>
      <c r="DMK412" s="123"/>
      <c r="DML412" s="123"/>
      <c r="DMM412" s="123"/>
      <c r="DMN412" s="123"/>
      <c r="DMO412" s="123"/>
      <c r="DMP412" s="123"/>
      <c r="DMQ412" s="123"/>
      <c r="DMR412" s="123"/>
      <c r="DMS412" s="123"/>
      <c r="DMT412" s="123"/>
      <c r="DMU412" s="123"/>
      <c r="DMV412" s="123"/>
      <c r="DMW412" s="123"/>
      <c r="DMX412" s="123"/>
      <c r="DMY412" s="123"/>
      <c r="DMZ412" s="123"/>
      <c r="DNA412" s="123"/>
      <c r="DNB412" s="123"/>
      <c r="DNC412" s="123"/>
      <c r="DND412" s="123"/>
      <c r="DNE412" s="123"/>
      <c r="DNF412" s="123"/>
      <c r="DNG412" s="123"/>
      <c r="DNH412" s="123"/>
      <c r="DNI412" s="123"/>
      <c r="DNJ412" s="123"/>
      <c r="DNK412" s="123"/>
      <c r="DNL412" s="123"/>
      <c r="DNM412" s="123"/>
      <c r="DNN412" s="123"/>
      <c r="DNO412" s="123"/>
      <c r="DNP412" s="123"/>
      <c r="DNQ412" s="123"/>
      <c r="DNR412" s="123"/>
      <c r="DNS412" s="123"/>
      <c r="DNT412" s="123"/>
      <c r="DNU412" s="123"/>
      <c r="DNV412" s="123"/>
      <c r="DNW412" s="123"/>
      <c r="DNX412" s="123"/>
      <c r="DNY412" s="123"/>
      <c r="DNZ412" s="123"/>
      <c r="DOA412" s="123"/>
      <c r="DOB412" s="123"/>
      <c r="DOC412" s="123"/>
      <c r="DOD412" s="123"/>
      <c r="DOE412" s="123"/>
      <c r="DOF412" s="123"/>
      <c r="DOG412" s="123"/>
      <c r="DOH412" s="123"/>
      <c r="DOI412" s="123"/>
      <c r="DOJ412" s="123"/>
      <c r="DOK412" s="123"/>
      <c r="DOL412" s="123"/>
      <c r="DOM412" s="123"/>
      <c r="DON412" s="123"/>
      <c r="DOO412" s="123"/>
      <c r="DOP412" s="123"/>
      <c r="DOQ412" s="123"/>
      <c r="DOR412" s="123"/>
      <c r="DOS412" s="123"/>
      <c r="DOT412" s="123"/>
      <c r="DOU412" s="123"/>
      <c r="DOV412" s="123"/>
      <c r="DOW412" s="123"/>
      <c r="DOX412" s="123"/>
      <c r="DOY412" s="123"/>
      <c r="DOZ412" s="123"/>
      <c r="DPA412" s="123"/>
      <c r="DPB412" s="123"/>
      <c r="DPC412" s="123"/>
      <c r="DPD412" s="123"/>
      <c r="DPE412" s="123"/>
      <c r="DPF412" s="123"/>
      <c r="DPG412" s="123"/>
      <c r="DPH412" s="123"/>
      <c r="DPI412" s="123"/>
      <c r="DPJ412" s="123"/>
      <c r="DPK412" s="123"/>
      <c r="DPL412" s="123"/>
      <c r="DPM412" s="123"/>
      <c r="DPN412" s="123"/>
      <c r="DPO412" s="123"/>
      <c r="DPP412" s="123"/>
      <c r="DPQ412" s="123"/>
      <c r="DPR412" s="123"/>
      <c r="DPS412" s="123"/>
      <c r="DPT412" s="123"/>
      <c r="DPU412" s="123"/>
      <c r="DPV412" s="123"/>
      <c r="DPW412" s="123"/>
      <c r="DPX412" s="123"/>
      <c r="DPY412" s="123"/>
      <c r="DPZ412" s="123"/>
      <c r="DQA412" s="123"/>
      <c r="DQB412" s="123"/>
      <c r="DQC412" s="123"/>
      <c r="DQD412" s="123"/>
      <c r="DQE412" s="123"/>
      <c r="DQF412" s="123"/>
      <c r="DQG412" s="123"/>
      <c r="DQH412" s="123"/>
      <c r="DQI412" s="123"/>
      <c r="DQJ412" s="123"/>
      <c r="DQK412" s="123"/>
      <c r="DQL412" s="123"/>
      <c r="DQM412" s="123"/>
      <c r="DQN412" s="123"/>
      <c r="DQO412" s="123"/>
      <c r="DQP412" s="123"/>
      <c r="DQQ412" s="123"/>
      <c r="DQR412" s="123"/>
      <c r="DQS412" s="123"/>
      <c r="DQT412" s="123"/>
      <c r="DQU412" s="123"/>
      <c r="DQV412" s="123"/>
      <c r="DQW412" s="123"/>
      <c r="DQX412" s="123"/>
      <c r="DQY412" s="123"/>
      <c r="DQZ412" s="123"/>
      <c r="DRA412" s="123"/>
      <c r="DRB412" s="123"/>
      <c r="DRC412" s="123"/>
      <c r="DRD412" s="123"/>
      <c r="DRE412" s="123"/>
      <c r="DRF412" s="123"/>
      <c r="DRG412" s="123"/>
      <c r="DRH412" s="123"/>
      <c r="DRI412" s="123"/>
      <c r="DRJ412" s="123"/>
      <c r="DRK412" s="123"/>
      <c r="DRL412" s="123"/>
      <c r="DRM412" s="123"/>
      <c r="DRN412" s="123"/>
      <c r="DRO412" s="123"/>
      <c r="DRP412" s="123"/>
      <c r="DRQ412" s="123"/>
      <c r="DRR412" s="123"/>
      <c r="DRS412" s="123"/>
      <c r="DRT412" s="123"/>
      <c r="DRU412" s="123"/>
      <c r="DRV412" s="123"/>
      <c r="DRW412" s="123"/>
      <c r="DRX412" s="123"/>
      <c r="DRY412" s="123"/>
      <c r="DRZ412" s="123"/>
      <c r="DSA412" s="123"/>
      <c r="DSB412" s="123"/>
      <c r="DSC412" s="123"/>
      <c r="DSD412" s="123"/>
      <c r="DSE412" s="123"/>
      <c r="DSF412" s="123"/>
      <c r="DSG412" s="123"/>
      <c r="DSH412" s="123"/>
      <c r="DSI412" s="123"/>
      <c r="DSJ412" s="123"/>
      <c r="DSK412" s="123"/>
      <c r="DSL412" s="123"/>
      <c r="DSM412" s="123"/>
      <c r="DSN412" s="123"/>
      <c r="DSO412" s="123"/>
      <c r="DSP412" s="123"/>
      <c r="DSQ412" s="123"/>
      <c r="DSR412" s="123"/>
      <c r="DSS412" s="123"/>
      <c r="DST412" s="123"/>
      <c r="DSU412" s="123"/>
      <c r="DSV412" s="123"/>
      <c r="DSW412" s="123"/>
      <c r="DSX412" s="123"/>
      <c r="DSY412" s="123"/>
      <c r="DSZ412" s="123"/>
      <c r="DTA412" s="123"/>
      <c r="DTB412" s="123"/>
      <c r="DTC412" s="123"/>
      <c r="DTD412" s="123"/>
      <c r="DTE412" s="123"/>
      <c r="DTF412" s="123"/>
      <c r="DTG412" s="123"/>
      <c r="DTH412" s="123"/>
      <c r="DTI412" s="123"/>
      <c r="DTJ412" s="123"/>
      <c r="DTK412" s="123"/>
      <c r="DTL412" s="123"/>
      <c r="DTM412" s="123"/>
      <c r="DTN412" s="123"/>
      <c r="DTO412" s="123"/>
      <c r="DTP412" s="123"/>
      <c r="DTQ412" s="123"/>
      <c r="DTR412" s="123"/>
      <c r="DTS412" s="123"/>
      <c r="DTT412" s="123"/>
      <c r="DTU412" s="123"/>
      <c r="DTV412" s="123"/>
      <c r="DTW412" s="123"/>
      <c r="DTX412" s="123"/>
      <c r="DTY412" s="123"/>
      <c r="DTZ412" s="123"/>
      <c r="DUA412" s="123"/>
      <c r="DUB412" s="123"/>
      <c r="DUC412" s="123"/>
      <c r="DUD412" s="123"/>
      <c r="DUE412" s="123"/>
      <c r="DUF412" s="123"/>
      <c r="DUG412" s="123"/>
      <c r="DUH412" s="123"/>
      <c r="DUI412" s="123"/>
      <c r="DUJ412" s="123"/>
      <c r="DUK412" s="123"/>
      <c r="DUL412" s="123"/>
      <c r="DUM412" s="123"/>
      <c r="DUN412" s="123"/>
      <c r="DUO412" s="123"/>
      <c r="DUP412" s="123"/>
      <c r="DUQ412" s="123"/>
      <c r="DUR412" s="123"/>
      <c r="DUS412" s="123"/>
      <c r="DUT412" s="123"/>
      <c r="DUU412" s="123"/>
      <c r="DUV412" s="123"/>
      <c r="DUW412" s="123"/>
      <c r="DUX412" s="123"/>
      <c r="DUY412" s="123"/>
      <c r="DUZ412" s="123"/>
      <c r="DVA412" s="123"/>
      <c r="DVB412" s="123"/>
      <c r="DVC412" s="123"/>
      <c r="DVD412" s="123"/>
      <c r="DVE412" s="123"/>
      <c r="DVF412" s="123"/>
      <c r="DVG412" s="123"/>
      <c r="DVH412" s="123"/>
      <c r="DVI412" s="123"/>
      <c r="DVJ412" s="123"/>
      <c r="DVK412" s="123"/>
      <c r="DVL412" s="123"/>
      <c r="DVM412" s="123"/>
      <c r="DVN412" s="123"/>
      <c r="DVO412" s="123"/>
      <c r="DVP412" s="123"/>
      <c r="DVQ412" s="123"/>
      <c r="DVR412" s="123"/>
      <c r="DVS412" s="123"/>
      <c r="DVT412" s="123"/>
      <c r="DVU412" s="123"/>
      <c r="DVV412" s="123"/>
      <c r="DVW412" s="123"/>
      <c r="DVX412" s="123"/>
      <c r="DVY412" s="123"/>
      <c r="DVZ412" s="123"/>
      <c r="DWA412" s="123"/>
      <c r="DWB412" s="123"/>
      <c r="DWC412" s="123"/>
      <c r="DWD412" s="123"/>
      <c r="DWE412" s="123"/>
      <c r="DWF412" s="123"/>
      <c r="DWG412" s="123"/>
      <c r="DWH412" s="123"/>
      <c r="DWI412" s="123"/>
      <c r="DWJ412" s="123"/>
      <c r="DWK412" s="123"/>
      <c r="DWL412" s="123"/>
      <c r="DWM412" s="123"/>
      <c r="DWN412" s="123"/>
      <c r="DWO412" s="123"/>
      <c r="DWP412" s="123"/>
      <c r="DWQ412" s="123"/>
      <c r="DWR412" s="123"/>
      <c r="DWS412" s="123"/>
      <c r="DWT412" s="123"/>
      <c r="DWU412" s="123"/>
      <c r="DWV412" s="123"/>
      <c r="DWW412" s="123"/>
      <c r="DWX412" s="123"/>
      <c r="DWY412" s="123"/>
      <c r="DWZ412" s="123"/>
      <c r="DXA412" s="123"/>
      <c r="DXB412" s="123"/>
      <c r="DXC412" s="123"/>
      <c r="DXD412" s="123"/>
      <c r="DXE412" s="123"/>
      <c r="DXF412" s="123"/>
      <c r="DXG412" s="123"/>
      <c r="DXH412" s="123"/>
      <c r="DXI412" s="123"/>
      <c r="DXJ412" s="123"/>
      <c r="DXK412" s="123"/>
      <c r="DXL412" s="123"/>
      <c r="DXM412" s="123"/>
      <c r="DXN412" s="123"/>
      <c r="DXO412" s="123"/>
      <c r="DXP412" s="123"/>
      <c r="DXQ412" s="123"/>
      <c r="DXR412" s="123"/>
      <c r="DXS412" s="123"/>
      <c r="DXT412" s="123"/>
      <c r="DXU412" s="123"/>
      <c r="DXV412" s="123"/>
      <c r="DXW412" s="123"/>
      <c r="DXX412" s="123"/>
      <c r="DXY412" s="123"/>
      <c r="DXZ412" s="123"/>
      <c r="DYA412" s="123"/>
      <c r="DYB412" s="123"/>
      <c r="DYC412" s="123"/>
      <c r="DYD412" s="123"/>
      <c r="DYE412" s="123"/>
      <c r="DYF412" s="123"/>
      <c r="DYG412" s="123"/>
      <c r="DYH412" s="123"/>
      <c r="DYI412" s="123"/>
      <c r="DYJ412" s="123"/>
      <c r="DYK412" s="123"/>
      <c r="DYL412" s="123"/>
      <c r="DYM412" s="123"/>
      <c r="DYN412" s="123"/>
      <c r="DYO412" s="123"/>
      <c r="DYP412" s="123"/>
      <c r="DYQ412" s="123"/>
      <c r="DYR412" s="123"/>
      <c r="DYS412" s="123"/>
      <c r="DYT412" s="123"/>
      <c r="DYU412" s="123"/>
      <c r="DYV412" s="123"/>
      <c r="DYW412" s="123"/>
      <c r="DYX412" s="123"/>
      <c r="DYY412" s="123"/>
      <c r="DYZ412" s="123"/>
      <c r="DZA412" s="123"/>
      <c r="DZB412" s="123"/>
      <c r="DZC412" s="123"/>
      <c r="DZD412" s="123"/>
      <c r="DZE412" s="123"/>
      <c r="DZF412" s="123"/>
      <c r="DZG412" s="123"/>
      <c r="DZH412" s="123"/>
      <c r="DZI412" s="123"/>
      <c r="DZJ412" s="123"/>
      <c r="DZK412" s="123"/>
      <c r="DZL412" s="123"/>
      <c r="DZM412" s="123"/>
      <c r="DZN412" s="123"/>
      <c r="DZO412" s="123"/>
      <c r="DZP412" s="123"/>
      <c r="DZQ412" s="123"/>
      <c r="DZR412" s="123"/>
      <c r="DZS412" s="123"/>
      <c r="DZT412" s="123"/>
      <c r="DZU412" s="123"/>
      <c r="DZV412" s="123"/>
      <c r="DZW412" s="123"/>
      <c r="DZX412" s="123"/>
      <c r="DZY412" s="123"/>
      <c r="DZZ412" s="123"/>
      <c r="EAA412" s="123"/>
      <c r="EAB412" s="123"/>
      <c r="EAC412" s="123"/>
      <c r="EAD412" s="123"/>
      <c r="EAE412" s="123"/>
      <c r="EAF412" s="123"/>
      <c r="EAG412" s="123"/>
      <c r="EAH412" s="123"/>
      <c r="EAI412" s="123"/>
      <c r="EAJ412" s="123"/>
      <c r="EAK412" s="123"/>
      <c r="EAL412" s="123"/>
      <c r="EAM412" s="123"/>
      <c r="EAN412" s="123"/>
      <c r="EAO412" s="123"/>
      <c r="EAP412" s="123"/>
      <c r="EAQ412" s="123"/>
      <c r="EAR412" s="123"/>
      <c r="EAS412" s="123"/>
      <c r="EAT412" s="123"/>
      <c r="EAU412" s="123"/>
      <c r="EAV412" s="123"/>
      <c r="EAW412" s="123"/>
      <c r="EAX412" s="123"/>
      <c r="EAY412" s="123"/>
      <c r="EAZ412" s="123"/>
      <c r="EBA412" s="123"/>
      <c r="EBB412" s="123"/>
      <c r="EBC412" s="123"/>
      <c r="EBD412" s="123"/>
      <c r="EBE412" s="123"/>
      <c r="EBF412" s="123"/>
      <c r="EBG412" s="123"/>
      <c r="EBH412" s="123"/>
      <c r="EBI412" s="123"/>
      <c r="EBJ412" s="123"/>
      <c r="EBK412" s="123"/>
      <c r="EBL412" s="123"/>
      <c r="EBM412" s="123"/>
      <c r="EBN412" s="123"/>
      <c r="EBO412" s="123"/>
      <c r="EBP412" s="123"/>
      <c r="EBQ412" s="123"/>
      <c r="EBR412" s="123"/>
      <c r="EBS412" s="123"/>
      <c r="EBT412" s="123"/>
      <c r="EBU412" s="123"/>
      <c r="EBV412" s="123"/>
      <c r="EBW412" s="123"/>
      <c r="EBX412" s="123"/>
      <c r="EBY412" s="123"/>
      <c r="EBZ412" s="123"/>
      <c r="ECA412" s="123"/>
      <c r="ECB412" s="123"/>
      <c r="ECC412" s="123"/>
      <c r="ECD412" s="123"/>
      <c r="ECE412" s="123"/>
      <c r="ECF412" s="123"/>
      <c r="ECG412" s="123"/>
      <c r="ECH412" s="123"/>
      <c r="ECI412" s="123"/>
      <c r="ECJ412" s="123"/>
      <c r="ECK412" s="123"/>
      <c r="ECL412" s="123"/>
      <c r="ECM412" s="123"/>
      <c r="ECN412" s="123"/>
      <c r="ECO412" s="123"/>
      <c r="ECP412" s="123"/>
      <c r="ECQ412" s="123"/>
      <c r="ECR412" s="123"/>
      <c r="ECS412" s="123"/>
      <c r="ECT412" s="123"/>
      <c r="ECU412" s="123"/>
      <c r="ECV412" s="123"/>
      <c r="ECW412" s="123"/>
      <c r="ECX412" s="123"/>
      <c r="ECY412" s="123"/>
      <c r="ECZ412" s="123"/>
      <c r="EDA412" s="123"/>
      <c r="EDB412" s="123"/>
      <c r="EDC412" s="123"/>
      <c r="EDD412" s="123"/>
      <c r="EDE412" s="123"/>
      <c r="EDF412" s="123"/>
      <c r="EDG412" s="123"/>
      <c r="EDH412" s="123"/>
      <c r="EDI412" s="123"/>
      <c r="EDJ412" s="123"/>
      <c r="EDK412" s="123"/>
      <c r="EDL412" s="123"/>
      <c r="EDM412" s="123"/>
      <c r="EDN412" s="123"/>
      <c r="EDO412" s="123"/>
      <c r="EDP412" s="123"/>
      <c r="EDQ412" s="123"/>
      <c r="EDR412" s="123"/>
      <c r="EDS412" s="123"/>
      <c r="EDT412" s="123"/>
      <c r="EDU412" s="123"/>
      <c r="EDV412" s="123"/>
      <c r="EDW412" s="123"/>
      <c r="EDX412" s="123"/>
      <c r="EDY412" s="123"/>
      <c r="EDZ412" s="123"/>
      <c r="EEA412" s="123"/>
      <c r="EEB412" s="123"/>
      <c r="EEC412" s="123"/>
      <c r="EED412" s="123"/>
      <c r="EEE412" s="123"/>
      <c r="EEF412" s="123"/>
      <c r="EEG412" s="123"/>
      <c r="EEH412" s="123"/>
      <c r="EEI412" s="123"/>
      <c r="EEJ412" s="123"/>
      <c r="EEK412" s="123"/>
      <c r="EEL412" s="123"/>
      <c r="EEM412" s="123"/>
      <c r="EEN412" s="123"/>
      <c r="EEO412" s="123"/>
      <c r="EEP412" s="123"/>
      <c r="EEQ412" s="123"/>
      <c r="EER412" s="123"/>
      <c r="EES412" s="123"/>
      <c r="EET412" s="123"/>
      <c r="EEU412" s="123"/>
      <c r="EEV412" s="123"/>
      <c r="EEW412" s="123"/>
      <c r="EEX412" s="123"/>
      <c r="EEY412" s="123"/>
      <c r="EEZ412" s="123"/>
      <c r="EFA412" s="123"/>
      <c r="EFB412" s="123"/>
      <c r="EFC412" s="123"/>
      <c r="EFD412" s="123"/>
      <c r="EFE412" s="123"/>
      <c r="EFF412" s="123"/>
      <c r="EFG412" s="123"/>
      <c r="EFH412" s="123"/>
      <c r="EFI412" s="123"/>
      <c r="EFJ412" s="123"/>
      <c r="EFK412" s="123"/>
      <c r="EFL412" s="123"/>
      <c r="EFM412" s="123"/>
      <c r="EFN412" s="123"/>
      <c r="EFO412" s="123"/>
      <c r="EFP412" s="123"/>
      <c r="EFQ412" s="123"/>
      <c r="EFR412" s="123"/>
      <c r="EFS412" s="123"/>
      <c r="EFT412" s="123"/>
      <c r="EFU412" s="123"/>
      <c r="EFV412" s="123"/>
      <c r="EFW412" s="123"/>
      <c r="EFX412" s="123"/>
      <c r="EFY412" s="123"/>
      <c r="EFZ412" s="123"/>
      <c r="EGA412" s="123"/>
      <c r="EGB412" s="123"/>
      <c r="EGC412" s="123"/>
      <c r="EGD412" s="123"/>
      <c r="EGE412" s="123"/>
      <c r="EGF412" s="123"/>
      <c r="EGG412" s="123"/>
      <c r="EGH412" s="123"/>
      <c r="EGI412" s="123"/>
      <c r="EGJ412" s="123"/>
      <c r="EGK412" s="123"/>
      <c r="EGL412" s="123"/>
      <c r="EGM412" s="123"/>
      <c r="EGN412" s="123"/>
      <c r="EGO412" s="123"/>
      <c r="EGP412" s="123"/>
      <c r="EGQ412" s="123"/>
      <c r="EGR412" s="123"/>
      <c r="EGS412" s="123"/>
      <c r="EGT412" s="123"/>
      <c r="EGU412" s="123"/>
      <c r="EGV412" s="123"/>
      <c r="EGW412" s="123"/>
      <c r="EGX412" s="123"/>
      <c r="EGY412" s="123"/>
      <c r="EGZ412" s="123"/>
      <c r="EHA412" s="123"/>
      <c r="EHB412" s="123"/>
      <c r="EHC412" s="123"/>
      <c r="EHD412" s="123"/>
      <c r="EHE412" s="123"/>
      <c r="EHF412" s="123"/>
      <c r="EHG412" s="123"/>
      <c r="EHH412" s="123"/>
      <c r="EHI412" s="123"/>
      <c r="EHJ412" s="123"/>
      <c r="EHK412" s="123"/>
      <c r="EHL412" s="123"/>
      <c r="EHM412" s="123"/>
      <c r="EHN412" s="123"/>
      <c r="EHO412" s="123"/>
      <c r="EHP412" s="123"/>
      <c r="EHQ412" s="123"/>
      <c r="EHR412" s="123"/>
      <c r="EHS412" s="123"/>
      <c r="EHT412" s="123"/>
      <c r="EHU412" s="123"/>
      <c r="EHV412" s="123"/>
      <c r="EHW412" s="123"/>
      <c r="EHX412" s="123"/>
      <c r="EHY412" s="123"/>
      <c r="EHZ412" s="123"/>
      <c r="EIA412" s="123"/>
      <c r="EIB412" s="123"/>
      <c r="EIC412" s="123"/>
      <c r="EID412" s="123"/>
      <c r="EIE412" s="123"/>
      <c r="EIF412" s="123"/>
      <c r="EIG412" s="123"/>
      <c r="EIH412" s="123"/>
      <c r="EII412" s="123"/>
      <c r="EIJ412" s="123"/>
      <c r="EIK412" s="123"/>
      <c r="EIL412" s="123"/>
      <c r="EIM412" s="123"/>
      <c r="EIN412" s="123"/>
      <c r="EIO412" s="123"/>
      <c r="EIP412" s="123"/>
      <c r="EIQ412" s="123"/>
      <c r="EIR412" s="123"/>
      <c r="EIS412" s="123"/>
      <c r="EIT412" s="123"/>
      <c r="EIU412" s="123"/>
      <c r="EIV412" s="123"/>
      <c r="EIW412" s="123"/>
      <c r="EIX412" s="123"/>
      <c r="EIY412" s="123"/>
      <c r="EIZ412" s="123"/>
      <c r="EJA412" s="123"/>
      <c r="EJB412" s="123"/>
      <c r="EJC412" s="123"/>
      <c r="EJD412" s="123"/>
      <c r="EJE412" s="123"/>
      <c r="EJF412" s="123"/>
      <c r="EJG412" s="123"/>
      <c r="EJH412" s="123"/>
      <c r="EJI412" s="123"/>
      <c r="EJJ412" s="123"/>
      <c r="EJK412" s="123"/>
      <c r="EJL412" s="123"/>
      <c r="EJM412" s="123"/>
      <c r="EJN412" s="123"/>
      <c r="EJO412" s="123"/>
      <c r="EJP412" s="123"/>
      <c r="EJQ412" s="123"/>
      <c r="EJR412" s="123"/>
      <c r="EJS412" s="123"/>
      <c r="EJT412" s="123"/>
      <c r="EJU412" s="123"/>
      <c r="EJV412" s="123"/>
      <c r="EJW412" s="123"/>
      <c r="EJX412" s="123"/>
      <c r="EJY412" s="123"/>
      <c r="EJZ412" s="123"/>
      <c r="EKA412" s="123"/>
      <c r="EKB412" s="123"/>
      <c r="EKC412" s="123"/>
      <c r="EKD412" s="123"/>
      <c r="EKE412" s="123"/>
      <c r="EKF412" s="123"/>
      <c r="EKG412" s="123"/>
      <c r="EKH412" s="123"/>
      <c r="EKI412" s="123"/>
      <c r="EKJ412" s="123"/>
      <c r="EKK412" s="123"/>
      <c r="EKL412" s="123"/>
      <c r="EKM412" s="123"/>
      <c r="EKN412" s="123"/>
      <c r="EKO412" s="123"/>
      <c r="EKP412" s="123"/>
      <c r="EKQ412" s="123"/>
      <c r="EKR412" s="123"/>
      <c r="EKS412" s="123"/>
      <c r="EKT412" s="123"/>
      <c r="EKU412" s="123"/>
      <c r="EKV412" s="123"/>
      <c r="EKW412" s="123"/>
      <c r="EKX412" s="123"/>
      <c r="EKY412" s="123"/>
      <c r="EKZ412" s="123"/>
      <c r="ELA412" s="123"/>
      <c r="ELB412" s="123"/>
      <c r="ELC412" s="123"/>
      <c r="ELD412" s="123"/>
      <c r="ELE412" s="123"/>
      <c r="ELF412" s="123"/>
      <c r="ELG412" s="123"/>
      <c r="ELH412" s="123"/>
      <c r="ELI412" s="123"/>
      <c r="ELJ412" s="123"/>
      <c r="ELK412" s="123"/>
      <c r="ELL412" s="123"/>
      <c r="ELM412" s="123"/>
      <c r="ELN412" s="123"/>
      <c r="ELO412" s="123"/>
      <c r="ELP412" s="123"/>
      <c r="ELQ412" s="123"/>
      <c r="ELR412" s="123"/>
      <c r="ELS412" s="123"/>
      <c r="ELT412" s="123"/>
      <c r="ELU412" s="123"/>
      <c r="ELV412" s="123"/>
      <c r="ELW412" s="123"/>
      <c r="ELX412" s="123"/>
      <c r="ELY412" s="123"/>
      <c r="ELZ412" s="123"/>
      <c r="EMA412" s="123"/>
      <c r="EMB412" s="123"/>
      <c r="EMC412" s="123"/>
      <c r="EMD412" s="123"/>
      <c r="EME412" s="123"/>
      <c r="EMF412" s="123"/>
      <c r="EMG412" s="123"/>
      <c r="EMH412" s="123"/>
      <c r="EMI412" s="123"/>
      <c r="EMJ412" s="123"/>
      <c r="EMK412" s="123"/>
      <c r="EML412" s="123"/>
      <c r="EMM412" s="123"/>
      <c r="EMN412" s="123"/>
      <c r="EMO412" s="123"/>
      <c r="EMP412" s="123"/>
      <c r="EMQ412" s="123"/>
      <c r="EMR412" s="123"/>
      <c r="EMS412" s="123"/>
      <c r="EMT412" s="123"/>
      <c r="EMU412" s="123"/>
      <c r="EMV412" s="123"/>
      <c r="EMW412" s="123"/>
      <c r="EMX412" s="123"/>
      <c r="EMY412" s="123"/>
      <c r="EMZ412" s="123"/>
      <c r="ENA412" s="123"/>
      <c r="ENB412" s="123"/>
      <c r="ENC412" s="123"/>
      <c r="END412" s="123"/>
      <c r="ENE412" s="123"/>
      <c r="ENF412" s="123"/>
      <c r="ENG412" s="123"/>
      <c r="ENH412" s="123"/>
      <c r="ENI412" s="123"/>
      <c r="ENJ412" s="123"/>
      <c r="ENK412" s="123"/>
      <c r="ENL412" s="123"/>
      <c r="ENM412" s="123"/>
      <c r="ENN412" s="123"/>
      <c r="ENO412" s="123"/>
      <c r="ENP412" s="123"/>
      <c r="ENQ412" s="123"/>
      <c r="ENR412" s="123"/>
      <c r="ENS412" s="123"/>
      <c r="ENT412" s="123"/>
      <c r="ENU412" s="123"/>
      <c r="ENV412" s="123"/>
      <c r="ENW412" s="123"/>
      <c r="ENX412" s="123"/>
      <c r="ENY412" s="123"/>
      <c r="ENZ412" s="123"/>
      <c r="EOA412" s="123"/>
      <c r="EOB412" s="123"/>
      <c r="EOC412" s="123"/>
      <c r="EOD412" s="123"/>
      <c r="EOE412" s="123"/>
      <c r="EOF412" s="123"/>
      <c r="EOG412" s="123"/>
      <c r="EOH412" s="123"/>
      <c r="EOI412" s="123"/>
      <c r="EOJ412" s="123"/>
      <c r="EOK412" s="123"/>
      <c r="EOL412" s="123"/>
      <c r="EOM412" s="123"/>
      <c r="EON412" s="123"/>
      <c r="EOO412" s="123"/>
      <c r="EOP412" s="123"/>
      <c r="EOQ412" s="123"/>
      <c r="EOR412" s="123"/>
      <c r="EOS412" s="123"/>
      <c r="EOT412" s="123"/>
      <c r="EOU412" s="123"/>
      <c r="EOV412" s="123"/>
      <c r="EOW412" s="123"/>
      <c r="EOX412" s="123"/>
      <c r="EOY412" s="123"/>
      <c r="EOZ412" s="123"/>
      <c r="EPA412" s="123"/>
      <c r="EPB412" s="123"/>
      <c r="EPC412" s="123"/>
      <c r="EPD412" s="123"/>
      <c r="EPE412" s="123"/>
      <c r="EPF412" s="123"/>
      <c r="EPG412" s="123"/>
      <c r="EPH412" s="123"/>
      <c r="EPI412" s="123"/>
      <c r="EPJ412" s="123"/>
      <c r="EPK412" s="123"/>
      <c r="EPL412" s="123"/>
      <c r="EPM412" s="123"/>
      <c r="EPN412" s="123"/>
      <c r="EPO412" s="123"/>
      <c r="EPP412" s="123"/>
      <c r="EPQ412" s="123"/>
      <c r="EPR412" s="123"/>
      <c r="EPS412" s="123"/>
      <c r="EPT412" s="123"/>
      <c r="EPU412" s="123"/>
      <c r="EPV412" s="123"/>
      <c r="EPW412" s="123"/>
      <c r="EPX412" s="123"/>
      <c r="EPY412" s="123"/>
      <c r="EPZ412" s="123"/>
      <c r="EQA412" s="123"/>
      <c r="EQB412" s="123"/>
      <c r="EQC412" s="123"/>
      <c r="EQD412" s="123"/>
      <c r="EQE412" s="123"/>
      <c r="EQF412" s="123"/>
      <c r="EQG412" s="123"/>
      <c r="EQH412" s="123"/>
      <c r="EQI412" s="123"/>
      <c r="EQJ412" s="123"/>
      <c r="EQK412" s="123"/>
      <c r="EQL412" s="123"/>
      <c r="EQM412" s="123"/>
      <c r="EQN412" s="123"/>
      <c r="EQO412" s="123"/>
      <c r="EQP412" s="123"/>
      <c r="EQQ412" s="123"/>
      <c r="EQR412" s="123"/>
      <c r="EQS412" s="123"/>
      <c r="EQT412" s="123"/>
      <c r="EQU412" s="123"/>
      <c r="EQV412" s="123"/>
      <c r="EQW412" s="123"/>
      <c r="EQX412" s="123"/>
      <c r="EQY412" s="123"/>
      <c r="EQZ412" s="123"/>
      <c r="ERA412" s="123"/>
      <c r="ERB412" s="123"/>
      <c r="ERC412" s="123"/>
      <c r="ERD412" s="123"/>
      <c r="ERE412" s="123"/>
      <c r="ERF412" s="123"/>
      <c r="ERG412" s="123"/>
      <c r="ERH412" s="123"/>
      <c r="ERI412" s="123"/>
      <c r="ERJ412" s="123"/>
      <c r="ERK412" s="123"/>
      <c r="ERL412" s="123"/>
      <c r="ERM412" s="123"/>
      <c r="ERN412" s="123"/>
      <c r="ERO412" s="123"/>
      <c r="ERP412" s="123"/>
      <c r="ERQ412" s="123"/>
      <c r="ERR412" s="123"/>
      <c r="ERS412" s="123"/>
      <c r="ERT412" s="123"/>
      <c r="ERU412" s="123"/>
      <c r="ERV412" s="123"/>
      <c r="ERW412" s="123"/>
      <c r="ERX412" s="123"/>
      <c r="ERY412" s="123"/>
      <c r="ERZ412" s="123"/>
      <c r="ESA412" s="123"/>
      <c r="ESB412" s="123"/>
      <c r="ESC412" s="123"/>
      <c r="ESD412" s="123"/>
      <c r="ESE412" s="123"/>
      <c r="ESF412" s="123"/>
      <c r="ESG412" s="123"/>
      <c r="ESH412" s="123"/>
      <c r="ESI412" s="123"/>
      <c r="ESJ412" s="123"/>
      <c r="ESK412" s="123"/>
      <c r="ESL412" s="123"/>
      <c r="ESM412" s="123"/>
      <c r="ESN412" s="123"/>
      <c r="ESO412" s="123"/>
      <c r="ESP412" s="123"/>
      <c r="ESQ412" s="123"/>
      <c r="ESR412" s="123"/>
      <c r="ESS412" s="123"/>
      <c r="EST412" s="123"/>
      <c r="ESU412" s="123"/>
      <c r="ESV412" s="123"/>
      <c r="ESW412" s="123"/>
      <c r="ESX412" s="123"/>
      <c r="ESY412" s="123"/>
      <c r="ESZ412" s="123"/>
      <c r="ETA412" s="123"/>
      <c r="ETB412" s="123"/>
      <c r="ETC412" s="123"/>
      <c r="ETD412" s="123"/>
      <c r="ETE412" s="123"/>
      <c r="ETF412" s="123"/>
      <c r="ETG412" s="123"/>
      <c r="ETH412" s="123"/>
      <c r="ETI412" s="123"/>
      <c r="ETJ412" s="123"/>
      <c r="ETK412" s="123"/>
      <c r="ETL412" s="123"/>
      <c r="ETM412" s="123"/>
      <c r="ETN412" s="123"/>
      <c r="ETO412" s="123"/>
      <c r="ETP412" s="123"/>
      <c r="ETQ412" s="123"/>
      <c r="ETR412" s="123"/>
      <c r="ETS412" s="123"/>
      <c r="ETT412" s="123"/>
      <c r="ETU412" s="123"/>
      <c r="ETV412" s="123"/>
      <c r="ETW412" s="123"/>
      <c r="ETX412" s="123"/>
      <c r="ETY412" s="123"/>
      <c r="ETZ412" s="123"/>
      <c r="EUA412" s="123"/>
      <c r="EUB412" s="123"/>
      <c r="EUC412" s="123"/>
      <c r="EUD412" s="123"/>
      <c r="EUE412" s="123"/>
      <c r="EUF412" s="123"/>
      <c r="EUG412" s="123"/>
      <c r="EUH412" s="123"/>
      <c r="EUI412" s="123"/>
      <c r="EUJ412" s="123"/>
      <c r="EUK412" s="123"/>
      <c r="EUL412" s="123"/>
      <c r="EUM412" s="123"/>
      <c r="EUN412" s="123"/>
      <c r="EUO412" s="123"/>
      <c r="EUP412" s="123"/>
      <c r="EUQ412" s="123"/>
      <c r="EUR412" s="123"/>
      <c r="EUS412" s="123"/>
      <c r="EUT412" s="123"/>
      <c r="EUU412" s="123"/>
      <c r="EUV412" s="123"/>
      <c r="EUW412" s="123"/>
      <c r="EUX412" s="123"/>
      <c r="EUY412" s="123"/>
      <c r="EUZ412" s="123"/>
      <c r="EVA412" s="123"/>
      <c r="EVB412" s="123"/>
      <c r="EVC412" s="123"/>
      <c r="EVD412" s="123"/>
      <c r="EVE412" s="123"/>
      <c r="EVF412" s="123"/>
      <c r="EVG412" s="123"/>
      <c r="EVH412" s="123"/>
      <c r="EVI412" s="123"/>
      <c r="EVJ412" s="123"/>
      <c r="EVK412" s="123"/>
      <c r="EVL412" s="123"/>
      <c r="EVM412" s="123"/>
      <c r="EVN412" s="123"/>
      <c r="EVO412" s="123"/>
      <c r="EVP412" s="123"/>
      <c r="EVQ412" s="123"/>
      <c r="EVR412" s="123"/>
      <c r="EVS412" s="123"/>
      <c r="EVT412" s="123"/>
      <c r="EVU412" s="123"/>
      <c r="EVV412" s="123"/>
      <c r="EVW412" s="123"/>
      <c r="EVX412" s="123"/>
      <c r="EVY412" s="123"/>
      <c r="EVZ412" s="123"/>
      <c r="EWA412" s="123"/>
      <c r="EWB412" s="123"/>
      <c r="EWC412" s="123"/>
      <c r="EWD412" s="123"/>
      <c r="EWE412" s="123"/>
      <c r="EWF412" s="123"/>
      <c r="EWG412" s="123"/>
      <c r="EWH412" s="123"/>
      <c r="EWI412" s="123"/>
      <c r="EWJ412" s="123"/>
      <c r="EWK412" s="123"/>
      <c r="EWL412" s="123"/>
      <c r="EWM412" s="123"/>
      <c r="EWN412" s="123"/>
      <c r="EWO412" s="123"/>
      <c r="EWP412" s="123"/>
      <c r="EWQ412" s="123"/>
      <c r="EWR412" s="123"/>
      <c r="EWS412" s="123"/>
      <c r="EWT412" s="123"/>
      <c r="EWU412" s="123"/>
      <c r="EWV412" s="123"/>
      <c r="EWW412" s="123"/>
      <c r="EWX412" s="123"/>
      <c r="EWY412" s="123"/>
      <c r="EWZ412" s="123"/>
      <c r="EXA412" s="123"/>
      <c r="EXB412" s="123"/>
      <c r="EXC412" s="123"/>
      <c r="EXD412" s="123"/>
      <c r="EXE412" s="123"/>
      <c r="EXF412" s="123"/>
      <c r="EXG412" s="123"/>
      <c r="EXH412" s="123"/>
      <c r="EXI412" s="123"/>
      <c r="EXJ412" s="123"/>
      <c r="EXK412" s="123"/>
      <c r="EXL412" s="123"/>
      <c r="EXM412" s="123"/>
      <c r="EXN412" s="123"/>
      <c r="EXO412" s="123"/>
      <c r="EXP412" s="123"/>
      <c r="EXQ412" s="123"/>
      <c r="EXR412" s="123"/>
      <c r="EXS412" s="123"/>
      <c r="EXT412" s="123"/>
      <c r="EXU412" s="123"/>
      <c r="EXV412" s="123"/>
      <c r="EXW412" s="123"/>
      <c r="EXX412" s="123"/>
      <c r="EXY412" s="123"/>
      <c r="EXZ412" s="123"/>
      <c r="EYA412" s="123"/>
      <c r="EYB412" s="123"/>
      <c r="EYC412" s="123"/>
      <c r="EYD412" s="123"/>
      <c r="EYE412" s="123"/>
      <c r="EYF412" s="123"/>
      <c r="EYG412" s="123"/>
      <c r="EYH412" s="123"/>
      <c r="EYI412" s="123"/>
      <c r="EYJ412" s="123"/>
      <c r="EYK412" s="123"/>
      <c r="EYL412" s="123"/>
      <c r="EYM412" s="123"/>
      <c r="EYN412" s="123"/>
      <c r="EYO412" s="123"/>
      <c r="EYP412" s="123"/>
      <c r="EYQ412" s="123"/>
      <c r="EYR412" s="123"/>
      <c r="EYS412" s="123"/>
      <c r="EYT412" s="123"/>
      <c r="EYU412" s="123"/>
      <c r="EYV412" s="123"/>
      <c r="EYW412" s="123"/>
      <c r="EYX412" s="123"/>
      <c r="EYY412" s="123"/>
      <c r="EYZ412" s="123"/>
      <c r="EZA412" s="123"/>
      <c r="EZB412" s="123"/>
      <c r="EZC412" s="123"/>
      <c r="EZD412" s="123"/>
      <c r="EZE412" s="123"/>
      <c r="EZF412" s="123"/>
      <c r="EZG412" s="123"/>
      <c r="EZH412" s="123"/>
      <c r="EZI412" s="123"/>
      <c r="EZJ412" s="123"/>
      <c r="EZK412" s="123"/>
      <c r="EZL412" s="123"/>
      <c r="EZM412" s="123"/>
      <c r="EZN412" s="123"/>
      <c r="EZO412" s="123"/>
      <c r="EZP412" s="123"/>
      <c r="EZQ412" s="123"/>
      <c r="EZR412" s="123"/>
      <c r="EZS412" s="123"/>
      <c r="EZT412" s="123"/>
      <c r="EZU412" s="123"/>
      <c r="EZV412" s="123"/>
      <c r="EZW412" s="123"/>
      <c r="EZX412" s="123"/>
      <c r="EZY412" s="123"/>
      <c r="EZZ412" s="123"/>
      <c r="FAA412" s="123"/>
      <c r="FAB412" s="123"/>
      <c r="FAC412" s="123"/>
      <c r="FAD412" s="123"/>
      <c r="FAE412" s="123"/>
      <c r="FAF412" s="123"/>
      <c r="FAG412" s="123"/>
      <c r="FAH412" s="123"/>
      <c r="FAI412" s="123"/>
      <c r="FAJ412" s="123"/>
      <c r="FAK412" s="123"/>
      <c r="FAL412" s="123"/>
      <c r="FAM412" s="123"/>
      <c r="FAN412" s="123"/>
      <c r="FAO412" s="123"/>
      <c r="FAP412" s="123"/>
      <c r="FAQ412" s="123"/>
      <c r="FAR412" s="123"/>
      <c r="FAS412" s="123"/>
      <c r="FAT412" s="123"/>
      <c r="FAU412" s="123"/>
      <c r="FAV412" s="123"/>
      <c r="FAW412" s="123"/>
      <c r="FAX412" s="123"/>
      <c r="FAY412" s="123"/>
      <c r="FAZ412" s="123"/>
      <c r="FBA412" s="123"/>
      <c r="FBB412" s="123"/>
      <c r="FBC412" s="123"/>
      <c r="FBD412" s="123"/>
      <c r="FBE412" s="123"/>
      <c r="FBF412" s="123"/>
      <c r="FBG412" s="123"/>
      <c r="FBH412" s="123"/>
      <c r="FBI412" s="123"/>
      <c r="FBJ412" s="123"/>
      <c r="FBK412" s="123"/>
      <c r="FBL412" s="123"/>
      <c r="FBM412" s="123"/>
      <c r="FBN412" s="123"/>
      <c r="FBO412" s="123"/>
      <c r="FBP412" s="123"/>
      <c r="FBQ412" s="123"/>
      <c r="FBR412" s="123"/>
      <c r="FBS412" s="123"/>
      <c r="FBT412" s="123"/>
      <c r="FBU412" s="123"/>
      <c r="FBV412" s="123"/>
      <c r="FBW412" s="123"/>
      <c r="FBX412" s="123"/>
      <c r="FBY412" s="123"/>
      <c r="FBZ412" s="123"/>
      <c r="FCA412" s="123"/>
      <c r="FCB412" s="123"/>
      <c r="FCC412" s="123"/>
      <c r="FCD412" s="123"/>
      <c r="FCE412" s="123"/>
      <c r="FCF412" s="123"/>
      <c r="FCG412" s="123"/>
      <c r="FCH412" s="123"/>
      <c r="FCI412" s="123"/>
      <c r="FCJ412" s="123"/>
      <c r="FCK412" s="123"/>
      <c r="FCL412" s="123"/>
      <c r="FCM412" s="123"/>
      <c r="FCN412" s="123"/>
      <c r="FCO412" s="123"/>
      <c r="FCP412" s="123"/>
      <c r="FCQ412" s="123"/>
      <c r="FCR412" s="123"/>
      <c r="FCS412" s="123"/>
      <c r="FCT412" s="123"/>
      <c r="FCU412" s="123"/>
      <c r="FCV412" s="123"/>
      <c r="FCW412" s="123"/>
      <c r="FCX412" s="123"/>
      <c r="FCY412" s="123"/>
      <c r="FCZ412" s="123"/>
      <c r="FDA412" s="123"/>
      <c r="FDB412" s="123"/>
      <c r="FDC412" s="123"/>
      <c r="FDD412" s="123"/>
      <c r="FDE412" s="123"/>
      <c r="FDF412" s="123"/>
      <c r="FDG412" s="123"/>
      <c r="FDH412" s="123"/>
      <c r="FDI412" s="123"/>
      <c r="FDJ412" s="123"/>
      <c r="FDK412" s="123"/>
      <c r="FDL412" s="123"/>
      <c r="FDM412" s="123"/>
      <c r="FDN412" s="123"/>
      <c r="FDO412" s="123"/>
      <c r="FDP412" s="123"/>
      <c r="FDQ412" s="123"/>
      <c r="FDR412" s="123"/>
      <c r="FDS412" s="123"/>
      <c r="FDT412" s="123"/>
      <c r="FDU412" s="123"/>
      <c r="FDV412" s="123"/>
      <c r="FDW412" s="123"/>
      <c r="FDX412" s="123"/>
      <c r="FDY412" s="123"/>
      <c r="FDZ412" s="123"/>
      <c r="FEA412" s="123"/>
      <c r="FEB412" s="123"/>
      <c r="FEC412" s="123"/>
      <c r="FED412" s="123"/>
      <c r="FEE412" s="123"/>
      <c r="FEF412" s="123"/>
      <c r="FEG412" s="123"/>
      <c r="FEH412" s="123"/>
      <c r="FEI412" s="123"/>
      <c r="FEJ412" s="123"/>
      <c r="FEK412" s="123"/>
      <c r="FEL412" s="123"/>
      <c r="FEM412" s="123"/>
      <c r="FEN412" s="123"/>
      <c r="FEO412" s="123"/>
      <c r="FEP412" s="123"/>
      <c r="FEQ412" s="123"/>
      <c r="FER412" s="123"/>
      <c r="FES412" s="123"/>
      <c r="FET412" s="123"/>
      <c r="FEU412" s="123"/>
      <c r="FEV412" s="123"/>
      <c r="FEW412" s="123"/>
      <c r="FEX412" s="123"/>
      <c r="FEY412" s="123"/>
      <c r="FEZ412" s="123"/>
      <c r="FFA412" s="123"/>
      <c r="FFB412" s="123"/>
      <c r="FFC412" s="123"/>
      <c r="FFD412" s="123"/>
      <c r="FFE412" s="123"/>
      <c r="FFF412" s="123"/>
      <c r="FFG412" s="123"/>
      <c r="FFH412" s="123"/>
      <c r="FFI412" s="123"/>
      <c r="FFJ412" s="123"/>
      <c r="FFK412" s="123"/>
      <c r="FFL412" s="123"/>
      <c r="FFM412" s="123"/>
      <c r="FFN412" s="123"/>
      <c r="FFO412" s="123"/>
      <c r="FFP412" s="123"/>
      <c r="FFQ412" s="123"/>
      <c r="FFR412" s="123"/>
      <c r="FFS412" s="123"/>
      <c r="FFT412" s="123"/>
      <c r="FFU412" s="123"/>
      <c r="FFV412" s="123"/>
      <c r="FFW412" s="123"/>
      <c r="FFX412" s="123"/>
      <c r="FFY412" s="123"/>
      <c r="FFZ412" s="123"/>
      <c r="FGA412" s="123"/>
      <c r="FGB412" s="123"/>
      <c r="FGC412" s="123"/>
      <c r="FGD412" s="123"/>
      <c r="FGE412" s="123"/>
      <c r="FGF412" s="123"/>
      <c r="FGG412" s="123"/>
      <c r="FGH412" s="123"/>
      <c r="FGI412" s="123"/>
      <c r="FGJ412" s="123"/>
      <c r="FGK412" s="123"/>
      <c r="FGL412" s="123"/>
      <c r="FGM412" s="123"/>
      <c r="FGN412" s="123"/>
      <c r="FGO412" s="123"/>
      <c r="FGP412" s="123"/>
      <c r="FGQ412" s="123"/>
      <c r="FGR412" s="123"/>
      <c r="FGS412" s="123"/>
      <c r="FGT412" s="123"/>
      <c r="FGU412" s="123"/>
      <c r="FGV412" s="123"/>
      <c r="FGW412" s="123"/>
      <c r="FGX412" s="123"/>
      <c r="FGY412" s="123"/>
      <c r="FGZ412" s="123"/>
      <c r="FHA412" s="123"/>
      <c r="FHB412" s="123"/>
      <c r="FHC412" s="123"/>
      <c r="FHD412" s="123"/>
      <c r="FHE412" s="123"/>
      <c r="FHF412" s="123"/>
      <c r="FHG412" s="123"/>
      <c r="FHH412" s="123"/>
      <c r="FHI412" s="123"/>
      <c r="FHJ412" s="123"/>
      <c r="FHK412" s="123"/>
      <c r="FHL412" s="123"/>
      <c r="FHM412" s="123"/>
      <c r="FHN412" s="123"/>
      <c r="FHO412" s="123"/>
      <c r="FHP412" s="123"/>
      <c r="FHQ412" s="123"/>
      <c r="FHR412" s="123"/>
      <c r="FHS412" s="123"/>
      <c r="FHT412" s="123"/>
      <c r="FHU412" s="123"/>
      <c r="FHV412" s="123"/>
      <c r="FHW412" s="123"/>
      <c r="FHX412" s="123"/>
      <c r="FHY412" s="123"/>
      <c r="FHZ412" s="123"/>
      <c r="FIA412" s="123"/>
      <c r="FIB412" s="123"/>
      <c r="FIC412" s="123"/>
      <c r="FID412" s="123"/>
      <c r="FIE412" s="123"/>
      <c r="FIF412" s="123"/>
      <c r="FIG412" s="123"/>
      <c r="FIH412" s="123"/>
      <c r="FII412" s="123"/>
      <c r="FIJ412" s="123"/>
      <c r="FIK412" s="123"/>
      <c r="FIL412" s="123"/>
      <c r="FIM412" s="123"/>
      <c r="FIN412" s="123"/>
      <c r="FIO412" s="123"/>
      <c r="FIP412" s="123"/>
      <c r="FIQ412" s="123"/>
      <c r="FIR412" s="123"/>
      <c r="FIS412" s="123"/>
      <c r="FIT412" s="123"/>
      <c r="FIU412" s="123"/>
      <c r="FIV412" s="123"/>
      <c r="FIW412" s="123"/>
      <c r="FIX412" s="123"/>
      <c r="FIY412" s="123"/>
      <c r="FIZ412" s="123"/>
      <c r="FJA412" s="123"/>
      <c r="FJB412" s="123"/>
      <c r="FJC412" s="123"/>
      <c r="FJD412" s="123"/>
      <c r="FJE412" s="123"/>
      <c r="FJF412" s="123"/>
      <c r="FJG412" s="123"/>
      <c r="FJH412" s="123"/>
      <c r="FJI412" s="123"/>
      <c r="FJJ412" s="123"/>
      <c r="FJK412" s="123"/>
      <c r="FJL412" s="123"/>
      <c r="FJM412" s="123"/>
      <c r="FJN412" s="123"/>
      <c r="FJO412" s="123"/>
      <c r="FJP412" s="123"/>
      <c r="FJQ412" s="123"/>
      <c r="FJR412" s="123"/>
      <c r="FJS412" s="123"/>
      <c r="FJT412" s="123"/>
      <c r="FJU412" s="123"/>
      <c r="FJV412" s="123"/>
      <c r="FJW412" s="123"/>
      <c r="FJX412" s="123"/>
      <c r="FJY412" s="123"/>
      <c r="FJZ412" s="123"/>
      <c r="FKA412" s="123"/>
      <c r="FKB412" s="123"/>
      <c r="FKC412" s="123"/>
      <c r="FKD412" s="123"/>
      <c r="FKE412" s="123"/>
      <c r="FKF412" s="123"/>
      <c r="FKG412" s="123"/>
      <c r="FKH412" s="123"/>
      <c r="FKI412" s="123"/>
      <c r="FKJ412" s="123"/>
      <c r="FKK412" s="123"/>
      <c r="FKL412" s="123"/>
      <c r="FKM412" s="123"/>
      <c r="FKN412" s="123"/>
      <c r="FKO412" s="123"/>
      <c r="FKP412" s="123"/>
      <c r="FKQ412" s="123"/>
      <c r="FKR412" s="123"/>
      <c r="FKS412" s="123"/>
      <c r="FKT412" s="123"/>
      <c r="FKU412" s="123"/>
      <c r="FKV412" s="123"/>
      <c r="FKW412" s="123"/>
      <c r="FKX412" s="123"/>
      <c r="FKY412" s="123"/>
      <c r="FKZ412" s="123"/>
      <c r="FLA412" s="123"/>
      <c r="FLB412" s="123"/>
      <c r="FLC412" s="123"/>
      <c r="FLD412" s="123"/>
      <c r="FLE412" s="123"/>
      <c r="FLF412" s="123"/>
      <c r="FLG412" s="123"/>
      <c r="FLH412" s="123"/>
      <c r="FLI412" s="123"/>
      <c r="FLJ412" s="123"/>
      <c r="FLK412" s="123"/>
      <c r="FLL412" s="123"/>
      <c r="FLM412" s="123"/>
      <c r="FLN412" s="123"/>
      <c r="FLO412" s="123"/>
      <c r="FLP412" s="123"/>
      <c r="FLQ412" s="123"/>
      <c r="FLR412" s="123"/>
      <c r="FLS412" s="123"/>
      <c r="FLT412" s="123"/>
      <c r="FLU412" s="123"/>
      <c r="FLV412" s="123"/>
      <c r="FLW412" s="123"/>
      <c r="FLX412" s="123"/>
      <c r="FLY412" s="123"/>
      <c r="FLZ412" s="123"/>
      <c r="FMA412" s="123"/>
      <c r="FMB412" s="123"/>
      <c r="FMC412" s="123"/>
      <c r="FMD412" s="123"/>
      <c r="FME412" s="123"/>
      <c r="FMF412" s="123"/>
      <c r="FMG412" s="123"/>
      <c r="FMH412" s="123"/>
      <c r="FMI412" s="123"/>
      <c r="FMJ412" s="123"/>
      <c r="FMK412" s="123"/>
      <c r="FML412" s="123"/>
      <c r="FMM412" s="123"/>
      <c r="FMN412" s="123"/>
      <c r="FMO412" s="123"/>
      <c r="FMP412" s="123"/>
      <c r="FMQ412" s="123"/>
      <c r="FMR412" s="123"/>
      <c r="FMS412" s="123"/>
      <c r="FMT412" s="123"/>
      <c r="FMU412" s="123"/>
      <c r="FMV412" s="123"/>
      <c r="FMW412" s="123"/>
      <c r="FMX412" s="123"/>
      <c r="FMY412" s="123"/>
      <c r="FMZ412" s="123"/>
      <c r="FNA412" s="123"/>
      <c r="FNB412" s="123"/>
      <c r="FNC412" s="123"/>
      <c r="FND412" s="123"/>
      <c r="FNE412" s="123"/>
      <c r="FNF412" s="123"/>
      <c r="FNG412" s="123"/>
      <c r="FNH412" s="123"/>
      <c r="FNI412" s="123"/>
      <c r="FNJ412" s="123"/>
      <c r="FNK412" s="123"/>
      <c r="FNL412" s="123"/>
      <c r="FNM412" s="123"/>
      <c r="FNN412" s="123"/>
      <c r="FNO412" s="123"/>
      <c r="FNP412" s="123"/>
      <c r="FNQ412" s="123"/>
      <c r="FNR412" s="123"/>
      <c r="FNS412" s="123"/>
      <c r="FNT412" s="123"/>
      <c r="FNU412" s="123"/>
      <c r="FNV412" s="123"/>
      <c r="FNW412" s="123"/>
      <c r="FNX412" s="123"/>
      <c r="FNY412" s="123"/>
      <c r="FNZ412" s="123"/>
      <c r="FOA412" s="123"/>
      <c r="FOB412" s="123"/>
      <c r="FOC412" s="123"/>
      <c r="FOD412" s="123"/>
      <c r="FOE412" s="123"/>
      <c r="FOF412" s="123"/>
      <c r="FOG412" s="123"/>
      <c r="FOH412" s="123"/>
      <c r="FOI412" s="123"/>
      <c r="FOJ412" s="123"/>
      <c r="FOK412" s="123"/>
      <c r="FOL412" s="123"/>
      <c r="FOM412" s="123"/>
      <c r="FON412" s="123"/>
      <c r="FOO412" s="123"/>
      <c r="FOP412" s="123"/>
      <c r="FOQ412" s="123"/>
      <c r="FOR412" s="123"/>
      <c r="FOS412" s="123"/>
      <c r="FOT412" s="123"/>
      <c r="FOU412" s="123"/>
      <c r="FOV412" s="123"/>
      <c r="FOW412" s="123"/>
      <c r="FOX412" s="123"/>
      <c r="FOY412" s="123"/>
      <c r="FOZ412" s="123"/>
      <c r="FPA412" s="123"/>
      <c r="FPB412" s="123"/>
      <c r="FPC412" s="123"/>
      <c r="FPD412" s="123"/>
      <c r="FPE412" s="123"/>
      <c r="FPF412" s="123"/>
      <c r="FPG412" s="123"/>
      <c r="FPH412" s="123"/>
      <c r="FPI412" s="123"/>
      <c r="FPJ412" s="123"/>
      <c r="FPK412" s="123"/>
      <c r="FPL412" s="123"/>
      <c r="FPM412" s="123"/>
      <c r="FPN412" s="123"/>
      <c r="FPO412" s="123"/>
      <c r="FPP412" s="123"/>
      <c r="FPQ412" s="123"/>
      <c r="FPR412" s="123"/>
      <c r="FPS412" s="123"/>
      <c r="FPT412" s="123"/>
      <c r="FPU412" s="123"/>
      <c r="FPV412" s="123"/>
      <c r="FPW412" s="123"/>
      <c r="FPX412" s="123"/>
      <c r="FPY412" s="123"/>
      <c r="FPZ412" s="123"/>
      <c r="FQA412" s="123"/>
      <c r="FQB412" s="123"/>
      <c r="FQC412" s="123"/>
      <c r="FQD412" s="123"/>
      <c r="FQE412" s="123"/>
      <c r="FQF412" s="123"/>
      <c r="FQG412" s="123"/>
      <c r="FQH412" s="123"/>
      <c r="FQI412" s="123"/>
      <c r="FQJ412" s="123"/>
      <c r="FQK412" s="123"/>
      <c r="FQL412" s="123"/>
      <c r="FQM412" s="123"/>
      <c r="FQN412" s="123"/>
      <c r="FQO412" s="123"/>
      <c r="FQP412" s="123"/>
      <c r="FQQ412" s="123"/>
      <c r="FQR412" s="123"/>
      <c r="FQS412" s="123"/>
      <c r="FQT412" s="123"/>
      <c r="FQU412" s="123"/>
      <c r="FQV412" s="123"/>
      <c r="FQW412" s="123"/>
      <c r="FQX412" s="123"/>
      <c r="FQY412" s="123"/>
      <c r="FQZ412" s="123"/>
      <c r="FRA412" s="123"/>
      <c r="FRB412" s="123"/>
      <c r="FRC412" s="123"/>
      <c r="FRD412" s="123"/>
      <c r="FRE412" s="123"/>
      <c r="FRF412" s="123"/>
      <c r="FRG412" s="123"/>
      <c r="FRH412" s="123"/>
      <c r="FRI412" s="123"/>
      <c r="FRJ412" s="123"/>
      <c r="FRK412" s="123"/>
      <c r="FRL412" s="123"/>
      <c r="FRM412" s="123"/>
      <c r="FRN412" s="123"/>
      <c r="FRO412" s="123"/>
      <c r="FRP412" s="123"/>
      <c r="FRQ412" s="123"/>
      <c r="FRR412" s="123"/>
      <c r="FRS412" s="123"/>
      <c r="FRT412" s="123"/>
      <c r="FRU412" s="123"/>
      <c r="FRV412" s="123"/>
      <c r="FRW412" s="123"/>
      <c r="FRX412" s="123"/>
      <c r="FRY412" s="123"/>
      <c r="FRZ412" s="123"/>
      <c r="FSA412" s="123"/>
      <c r="FSB412" s="123"/>
      <c r="FSC412" s="123"/>
      <c r="FSD412" s="123"/>
      <c r="FSE412" s="123"/>
      <c r="FSF412" s="123"/>
      <c r="FSG412" s="123"/>
      <c r="FSH412" s="123"/>
      <c r="FSI412" s="123"/>
      <c r="FSJ412" s="123"/>
      <c r="FSK412" s="123"/>
      <c r="FSL412" s="123"/>
      <c r="FSM412" s="123"/>
      <c r="FSN412" s="123"/>
      <c r="FSO412" s="123"/>
      <c r="FSP412" s="123"/>
      <c r="FSQ412" s="123"/>
      <c r="FSR412" s="123"/>
      <c r="FSS412" s="123"/>
      <c r="FST412" s="123"/>
      <c r="FSU412" s="123"/>
      <c r="FSV412" s="123"/>
      <c r="FSW412" s="123"/>
      <c r="FSX412" s="123"/>
      <c r="FSY412" s="123"/>
      <c r="FSZ412" s="123"/>
      <c r="FTA412" s="123"/>
      <c r="FTB412" s="123"/>
      <c r="FTC412" s="123"/>
      <c r="FTD412" s="123"/>
      <c r="FTE412" s="123"/>
      <c r="FTF412" s="123"/>
      <c r="FTG412" s="123"/>
      <c r="FTH412" s="123"/>
      <c r="FTI412" s="123"/>
      <c r="FTJ412" s="123"/>
      <c r="FTK412" s="123"/>
      <c r="FTL412" s="123"/>
      <c r="FTM412" s="123"/>
      <c r="FTN412" s="123"/>
      <c r="FTO412" s="123"/>
      <c r="FTP412" s="123"/>
      <c r="FTQ412" s="123"/>
      <c r="FTR412" s="123"/>
      <c r="FTS412" s="123"/>
      <c r="FTT412" s="123"/>
      <c r="FTU412" s="123"/>
      <c r="FTV412" s="123"/>
      <c r="FTW412" s="123"/>
      <c r="FTX412" s="123"/>
      <c r="FTY412" s="123"/>
      <c r="FTZ412" s="123"/>
      <c r="FUA412" s="123"/>
      <c r="FUB412" s="123"/>
      <c r="FUC412" s="123"/>
      <c r="FUD412" s="123"/>
      <c r="FUE412" s="123"/>
      <c r="FUF412" s="123"/>
      <c r="FUG412" s="123"/>
      <c r="FUH412" s="123"/>
      <c r="FUI412" s="123"/>
      <c r="FUJ412" s="123"/>
      <c r="FUK412" s="123"/>
      <c r="FUL412" s="123"/>
      <c r="FUM412" s="123"/>
      <c r="FUN412" s="123"/>
      <c r="FUO412" s="123"/>
      <c r="FUP412" s="123"/>
      <c r="FUQ412" s="123"/>
      <c r="FUR412" s="123"/>
      <c r="FUS412" s="123"/>
      <c r="FUT412" s="123"/>
      <c r="FUU412" s="123"/>
      <c r="FUV412" s="123"/>
      <c r="FUW412" s="123"/>
      <c r="FUX412" s="123"/>
      <c r="FUY412" s="123"/>
      <c r="FUZ412" s="123"/>
      <c r="FVA412" s="123"/>
      <c r="FVB412" s="123"/>
      <c r="FVC412" s="123"/>
      <c r="FVD412" s="123"/>
      <c r="FVE412" s="123"/>
      <c r="FVF412" s="123"/>
      <c r="FVG412" s="123"/>
      <c r="FVH412" s="123"/>
      <c r="FVI412" s="123"/>
      <c r="FVJ412" s="123"/>
      <c r="FVK412" s="123"/>
      <c r="FVL412" s="123"/>
      <c r="FVM412" s="123"/>
      <c r="FVN412" s="123"/>
      <c r="FVO412" s="123"/>
      <c r="FVP412" s="123"/>
      <c r="FVQ412" s="123"/>
      <c r="FVR412" s="123"/>
      <c r="FVS412" s="123"/>
      <c r="FVT412" s="123"/>
      <c r="FVU412" s="123"/>
      <c r="FVV412" s="123"/>
      <c r="FVW412" s="123"/>
      <c r="FVX412" s="123"/>
      <c r="FVY412" s="123"/>
      <c r="FVZ412" s="123"/>
      <c r="FWA412" s="123"/>
      <c r="FWB412" s="123"/>
      <c r="FWC412" s="123"/>
      <c r="FWD412" s="123"/>
      <c r="FWE412" s="123"/>
      <c r="FWF412" s="123"/>
      <c r="FWG412" s="123"/>
      <c r="FWH412" s="123"/>
      <c r="FWI412" s="123"/>
      <c r="FWJ412" s="123"/>
      <c r="FWK412" s="123"/>
      <c r="FWL412" s="123"/>
      <c r="FWM412" s="123"/>
      <c r="FWN412" s="123"/>
      <c r="FWO412" s="123"/>
      <c r="FWP412" s="123"/>
      <c r="FWQ412" s="123"/>
      <c r="FWR412" s="123"/>
      <c r="FWS412" s="123"/>
      <c r="FWT412" s="123"/>
      <c r="FWU412" s="123"/>
      <c r="FWV412" s="123"/>
      <c r="FWW412" s="123"/>
      <c r="FWX412" s="123"/>
      <c r="FWY412" s="123"/>
      <c r="FWZ412" s="123"/>
      <c r="FXA412" s="123"/>
      <c r="FXB412" s="123"/>
      <c r="FXC412" s="123"/>
      <c r="FXD412" s="123"/>
      <c r="FXE412" s="123"/>
      <c r="FXF412" s="123"/>
      <c r="FXG412" s="123"/>
      <c r="FXH412" s="123"/>
      <c r="FXI412" s="123"/>
      <c r="FXJ412" s="123"/>
      <c r="FXK412" s="123"/>
      <c r="FXL412" s="123"/>
      <c r="FXM412" s="123"/>
      <c r="FXN412" s="123"/>
      <c r="FXO412" s="123"/>
      <c r="FXP412" s="123"/>
      <c r="FXQ412" s="123"/>
      <c r="FXR412" s="123"/>
      <c r="FXS412" s="123"/>
      <c r="FXT412" s="123"/>
      <c r="FXU412" s="123"/>
      <c r="FXV412" s="123"/>
      <c r="FXW412" s="123"/>
      <c r="FXX412" s="123"/>
      <c r="FXY412" s="123"/>
      <c r="FXZ412" s="123"/>
      <c r="FYA412" s="123"/>
      <c r="FYB412" s="123"/>
      <c r="FYC412" s="123"/>
      <c r="FYD412" s="123"/>
      <c r="FYE412" s="123"/>
      <c r="FYF412" s="123"/>
      <c r="FYG412" s="123"/>
      <c r="FYH412" s="123"/>
      <c r="FYI412" s="123"/>
      <c r="FYJ412" s="123"/>
      <c r="FYK412" s="123"/>
      <c r="FYL412" s="123"/>
      <c r="FYM412" s="123"/>
      <c r="FYN412" s="123"/>
      <c r="FYO412" s="123"/>
      <c r="FYP412" s="123"/>
      <c r="FYQ412" s="123"/>
      <c r="FYR412" s="123"/>
      <c r="FYS412" s="123"/>
      <c r="FYT412" s="123"/>
      <c r="FYU412" s="123"/>
      <c r="FYV412" s="123"/>
      <c r="FYW412" s="123"/>
      <c r="FYX412" s="123"/>
      <c r="FYY412" s="123"/>
      <c r="FYZ412" s="123"/>
      <c r="FZA412" s="123"/>
      <c r="FZB412" s="123"/>
      <c r="FZC412" s="123"/>
      <c r="FZD412" s="123"/>
      <c r="FZE412" s="123"/>
      <c r="FZF412" s="123"/>
      <c r="FZG412" s="123"/>
      <c r="FZH412" s="123"/>
      <c r="FZI412" s="123"/>
      <c r="FZJ412" s="123"/>
      <c r="FZK412" s="123"/>
      <c r="FZL412" s="123"/>
      <c r="FZM412" s="123"/>
      <c r="FZN412" s="123"/>
      <c r="FZO412" s="123"/>
      <c r="FZP412" s="123"/>
      <c r="FZQ412" s="123"/>
      <c r="FZR412" s="123"/>
      <c r="FZS412" s="123"/>
      <c r="FZT412" s="123"/>
      <c r="FZU412" s="123"/>
      <c r="FZV412" s="123"/>
      <c r="FZW412" s="123"/>
      <c r="FZX412" s="123"/>
      <c r="FZY412" s="123"/>
      <c r="FZZ412" s="123"/>
      <c r="GAA412" s="123"/>
      <c r="GAB412" s="123"/>
      <c r="GAC412" s="123"/>
      <c r="GAD412" s="123"/>
      <c r="GAE412" s="123"/>
      <c r="GAF412" s="123"/>
      <c r="GAG412" s="123"/>
      <c r="GAH412" s="123"/>
      <c r="GAI412" s="123"/>
      <c r="GAJ412" s="123"/>
      <c r="GAK412" s="123"/>
      <c r="GAL412" s="123"/>
      <c r="GAM412" s="123"/>
      <c r="GAN412" s="123"/>
      <c r="GAO412" s="123"/>
      <c r="GAP412" s="123"/>
      <c r="GAQ412" s="123"/>
      <c r="GAR412" s="123"/>
      <c r="GAS412" s="123"/>
      <c r="GAT412" s="123"/>
      <c r="GAU412" s="123"/>
      <c r="GAV412" s="123"/>
      <c r="GAW412" s="123"/>
      <c r="GAX412" s="123"/>
      <c r="GAY412" s="123"/>
      <c r="GAZ412" s="123"/>
      <c r="GBA412" s="123"/>
      <c r="GBB412" s="123"/>
      <c r="GBC412" s="123"/>
      <c r="GBD412" s="123"/>
      <c r="GBE412" s="123"/>
      <c r="GBF412" s="123"/>
      <c r="GBG412" s="123"/>
      <c r="GBH412" s="123"/>
      <c r="GBI412" s="123"/>
      <c r="GBJ412" s="123"/>
      <c r="GBK412" s="123"/>
      <c r="GBL412" s="123"/>
      <c r="GBM412" s="123"/>
      <c r="GBN412" s="123"/>
      <c r="GBO412" s="123"/>
      <c r="GBP412" s="123"/>
      <c r="GBQ412" s="123"/>
      <c r="GBR412" s="123"/>
      <c r="GBS412" s="123"/>
      <c r="GBT412" s="123"/>
      <c r="GBU412" s="123"/>
      <c r="GBV412" s="123"/>
      <c r="GBW412" s="123"/>
      <c r="GBX412" s="123"/>
      <c r="GBY412" s="123"/>
      <c r="GBZ412" s="123"/>
      <c r="GCA412" s="123"/>
      <c r="GCB412" s="123"/>
      <c r="GCC412" s="123"/>
      <c r="GCD412" s="123"/>
      <c r="GCE412" s="123"/>
      <c r="GCF412" s="123"/>
      <c r="GCG412" s="123"/>
      <c r="GCH412" s="123"/>
      <c r="GCI412" s="123"/>
      <c r="GCJ412" s="123"/>
      <c r="GCK412" s="123"/>
      <c r="GCL412" s="123"/>
      <c r="GCM412" s="123"/>
      <c r="GCN412" s="123"/>
      <c r="GCO412" s="123"/>
      <c r="GCP412" s="123"/>
      <c r="GCQ412" s="123"/>
      <c r="GCR412" s="123"/>
      <c r="GCS412" s="123"/>
      <c r="GCT412" s="123"/>
      <c r="GCU412" s="123"/>
      <c r="GCV412" s="123"/>
      <c r="GCW412" s="123"/>
      <c r="GCX412" s="123"/>
      <c r="GCY412" s="123"/>
      <c r="GCZ412" s="123"/>
      <c r="GDA412" s="123"/>
      <c r="GDB412" s="123"/>
      <c r="GDC412" s="123"/>
      <c r="GDD412" s="123"/>
      <c r="GDE412" s="123"/>
      <c r="GDF412" s="123"/>
      <c r="GDG412" s="123"/>
      <c r="GDH412" s="123"/>
      <c r="GDI412" s="123"/>
      <c r="GDJ412" s="123"/>
      <c r="GDK412" s="123"/>
      <c r="GDL412" s="123"/>
      <c r="GDM412" s="123"/>
      <c r="GDN412" s="123"/>
      <c r="GDO412" s="123"/>
      <c r="GDP412" s="123"/>
      <c r="GDQ412" s="123"/>
      <c r="GDR412" s="123"/>
      <c r="GDS412" s="123"/>
      <c r="GDT412" s="123"/>
      <c r="GDU412" s="123"/>
      <c r="GDV412" s="123"/>
      <c r="GDW412" s="123"/>
      <c r="GDX412" s="123"/>
      <c r="GDY412" s="123"/>
      <c r="GDZ412" s="123"/>
      <c r="GEA412" s="123"/>
      <c r="GEB412" s="123"/>
      <c r="GEC412" s="123"/>
      <c r="GED412" s="123"/>
      <c r="GEE412" s="123"/>
      <c r="GEF412" s="123"/>
      <c r="GEG412" s="123"/>
      <c r="GEH412" s="123"/>
      <c r="GEI412" s="123"/>
      <c r="GEJ412" s="123"/>
      <c r="GEK412" s="123"/>
      <c r="GEL412" s="123"/>
      <c r="GEM412" s="123"/>
      <c r="GEN412" s="123"/>
      <c r="GEO412" s="123"/>
      <c r="GEP412" s="123"/>
      <c r="GEQ412" s="123"/>
      <c r="GER412" s="123"/>
      <c r="GES412" s="123"/>
      <c r="GET412" s="123"/>
      <c r="GEU412" s="123"/>
      <c r="GEV412" s="123"/>
      <c r="GEW412" s="123"/>
      <c r="GEX412" s="123"/>
      <c r="GEY412" s="123"/>
      <c r="GEZ412" s="123"/>
      <c r="GFA412" s="123"/>
      <c r="GFB412" s="123"/>
      <c r="GFC412" s="123"/>
      <c r="GFD412" s="123"/>
      <c r="GFE412" s="123"/>
      <c r="GFF412" s="123"/>
      <c r="GFG412" s="123"/>
      <c r="GFH412" s="123"/>
      <c r="GFI412" s="123"/>
      <c r="GFJ412" s="123"/>
      <c r="GFK412" s="123"/>
      <c r="GFL412" s="123"/>
      <c r="GFM412" s="123"/>
      <c r="GFN412" s="123"/>
      <c r="GFO412" s="123"/>
      <c r="GFP412" s="123"/>
      <c r="GFQ412" s="123"/>
      <c r="GFR412" s="123"/>
      <c r="GFS412" s="123"/>
      <c r="GFT412" s="123"/>
      <c r="GFU412" s="123"/>
      <c r="GFV412" s="123"/>
      <c r="GFW412" s="123"/>
      <c r="GFX412" s="123"/>
      <c r="GFY412" s="123"/>
      <c r="GFZ412" s="123"/>
      <c r="GGA412" s="123"/>
      <c r="GGB412" s="123"/>
      <c r="GGC412" s="123"/>
      <c r="GGD412" s="123"/>
      <c r="GGE412" s="123"/>
      <c r="GGF412" s="123"/>
      <c r="GGG412" s="123"/>
      <c r="GGH412" s="123"/>
      <c r="GGI412" s="123"/>
      <c r="GGJ412" s="123"/>
      <c r="GGK412" s="123"/>
      <c r="GGL412" s="123"/>
      <c r="GGM412" s="123"/>
      <c r="GGN412" s="123"/>
      <c r="GGO412" s="123"/>
      <c r="GGP412" s="123"/>
      <c r="GGQ412" s="123"/>
      <c r="GGR412" s="123"/>
      <c r="GGS412" s="123"/>
      <c r="GGT412" s="123"/>
      <c r="GGU412" s="123"/>
      <c r="GGV412" s="123"/>
      <c r="GGW412" s="123"/>
      <c r="GGX412" s="123"/>
      <c r="GGY412" s="123"/>
      <c r="GGZ412" s="123"/>
      <c r="GHA412" s="123"/>
      <c r="GHB412" s="123"/>
      <c r="GHC412" s="123"/>
      <c r="GHD412" s="123"/>
      <c r="GHE412" s="123"/>
      <c r="GHF412" s="123"/>
      <c r="GHG412" s="123"/>
      <c r="GHH412" s="123"/>
      <c r="GHI412" s="123"/>
      <c r="GHJ412" s="123"/>
      <c r="GHK412" s="123"/>
      <c r="GHL412" s="123"/>
      <c r="GHM412" s="123"/>
      <c r="GHN412" s="123"/>
      <c r="GHO412" s="123"/>
      <c r="GHP412" s="123"/>
      <c r="GHQ412" s="123"/>
      <c r="GHR412" s="123"/>
      <c r="GHS412" s="123"/>
      <c r="GHT412" s="123"/>
      <c r="GHU412" s="123"/>
      <c r="GHV412" s="123"/>
      <c r="GHW412" s="123"/>
      <c r="GHX412" s="123"/>
      <c r="GHY412" s="123"/>
      <c r="GHZ412" s="123"/>
      <c r="GIA412" s="123"/>
      <c r="GIB412" s="123"/>
      <c r="GIC412" s="123"/>
      <c r="GID412" s="123"/>
      <c r="GIE412" s="123"/>
      <c r="GIF412" s="123"/>
      <c r="GIG412" s="123"/>
      <c r="GIH412" s="123"/>
      <c r="GII412" s="123"/>
      <c r="GIJ412" s="123"/>
      <c r="GIK412" s="123"/>
      <c r="GIL412" s="123"/>
      <c r="GIM412" s="123"/>
      <c r="GIN412" s="123"/>
      <c r="GIO412" s="123"/>
      <c r="GIP412" s="123"/>
      <c r="GIQ412" s="123"/>
      <c r="GIR412" s="123"/>
      <c r="GIS412" s="123"/>
      <c r="GIT412" s="123"/>
      <c r="GIU412" s="123"/>
      <c r="GIV412" s="123"/>
      <c r="GIW412" s="123"/>
      <c r="GIX412" s="123"/>
      <c r="GIY412" s="123"/>
      <c r="GIZ412" s="123"/>
      <c r="GJA412" s="123"/>
      <c r="GJB412" s="123"/>
      <c r="GJC412" s="123"/>
      <c r="GJD412" s="123"/>
      <c r="GJE412" s="123"/>
      <c r="GJF412" s="123"/>
      <c r="GJG412" s="123"/>
      <c r="GJH412" s="123"/>
      <c r="GJI412" s="123"/>
      <c r="GJJ412" s="123"/>
      <c r="GJK412" s="123"/>
      <c r="GJL412" s="123"/>
      <c r="GJM412" s="123"/>
      <c r="GJN412" s="123"/>
      <c r="GJO412" s="123"/>
      <c r="GJP412" s="123"/>
      <c r="GJQ412" s="123"/>
      <c r="GJR412" s="123"/>
      <c r="GJS412" s="123"/>
      <c r="GJT412" s="123"/>
      <c r="GJU412" s="123"/>
      <c r="GJV412" s="123"/>
      <c r="GJW412" s="123"/>
      <c r="GJX412" s="123"/>
      <c r="GJY412" s="123"/>
      <c r="GJZ412" s="123"/>
      <c r="GKA412" s="123"/>
      <c r="GKB412" s="123"/>
      <c r="GKC412" s="123"/>
      <c r="GKD412" s="123"/>
      <c r="GKE412" s="123"/>
      <c r="GKF412" s="123"/>
      <c r="GKG412" s="123"/>
      <c r="GKH412" s="123"/>
      <c r="GKI412" s="123"/>
      <c r="GKJ412" s="123"/>
      <c r="GKK412" s="123"/>
      <c r="GKL412" s="123"/>
      <c r="GKM412" s="123"/>
      <c r="GKN412" s="123"/>
      <c r="GKO412" s="123"/>
      <c r="GKP412" s="123"/>
      <c r="GKQ412" s="123"/>
      <c r="GKR412" s="123"/>
      <c r="GKS412" s="123"/>
      <c r="GKT412" s="123"/>
      <c r="GKU412" s="123"/>
      <c r="GKV412" s="123"/>
      <c r="GKW412" s="123"/>
      <c r="GKX412" s="123"/>
      <c r="GKY412" s="123"/>
      <c r="GKZ412" s="123"/>
      <c r="GLA412" s="123"/>
      <c r="GLB412" s="123"/>
      <c r="GLC412" s="123"/>
      <c r="GLD412" s="123"/>
      <c r="GLE412" s="123"/>
      <c r="GLF412" s="123"/>
      <c r="GLG412" s="123"/>
      <c r="GLH412" s="123"/>
      <c r="GLI412" s="123"/>
      <c r="GLJ412" s="123"/>
      <c r="GLK412" s="123"/>
      <c r="GLL412" s="123"/>
      <c r="GLM412" s="123"/>
      <c r="GLN412" s="123"/>
      <c r="GLO412" s="123"/>
      <c r="GLP412" s="123"/>
      <c r="GLQ412" s="123"/>
      <c r="GLR412" s="123"/>
      <c r="GLS412" s="123"/>
      <c r="GLT412" s="123"/>
      <c r="GLU412" s="123"/>
      <c r="GLV412" s="123"/>
      <c r="GLW412" s="123"/>
      <c r="GLX412" s="123"/>
      <c r="GLY412" s="123"/>
      <c r="GLZ412" s="123"/>
      <c r="GMA412" s="123"/>
      <c r="GMB412" s="123"/>
      <c r="GMC412" s="123"/>
      <c r="GMD412" s="123"/>
      <c r="GME412" s="123"/>
      <c r="GMF412" s="123"/>
      <c r="GMG412" s="123"/>
      <c r="GMH412" s="123"/>
      <c r="GMI412" s="123"/>
      <c r="GMJ412" s="123"/>
      <c r="GMK412" s="123"/>
      <c r="GML412" s="123"/>
      <c r="GMM412" s="123"/>
      <c r="GMN412" s="123"/>
      <c r="GMO412" s="123"/>
      <c r="GMP412" s="123"/>
      <c r="GMQ412" s="123"/>
      <c r="GMR412" s="123"/>
      <c r="GMS412" s="123"/>
      <c r="GMT412" s="123"/>
      <c r="GMU412" s="123"/>
      <c r="GMV412" s="123"/>
      <c r="GMW412" s="123"/>
      <c r="GMX412" s="123"/>
      <c r="GMY412" s="123"/>
      <c r="GMZ412" s="123"/>
      <c r="GNA412" s="123"/>
      <c r="GNB412" s="123"/>
      <c r="GNC412" s="123"/>
      <c r="GND412" s="123"/>
      <c r="GNE412" s="123"/>
      <c r="GNF412" s="123"/>
      <c r="GNG412" s="123"/>
      <c r="GNH412" s="123"/>
      <c r="GNI412" s="123"/>
      <c r="GNJ412" s="123"/>
      <c r="GNK412" s="123"/>
      <c r="GNL412" s="123"/>
      <c r="GNM412" s="123"/>
      <c r="GNN412" s="123"/>
      <c r="GNO412" s="123"/>
      <c r="GNP412" s="123"/>
      <c r="GNQ412" s="123"/>
      <c r="GNR412" s="123"/>
      <c r="GNS412" s="123"/>
      <c r="GNT412" s="123"/>
      <c r="GNU412" s="123"/>
      <c r="GNV412" s="123"/>
      <c r="GNW412" s="123"/>
      <c r="GNX412" s="123"/>
      <c r="GNY412" s="123"/>
      <c r="GNZ412" s="123"/>
      <c r="GOA412" s="123"/>
      <c r="GOB412" s="123"/>
      <c r="GOC412" s="123"/>
      <c r="GOD412" s="123"/>
      <c r="GOE412" s="123"/>
      <c r="GOF412" s="123"/>
      <c r="GOG412" s="123"/>
      <c r="GOH412" s="123"/>
      <c r="GOI412" s="123"/>
      <c r="GOJ412" s="123"/>
      <c r="GOK412" s="123"/>
      <c r="GOL412" s="123"/>
      <c r="GOM412" s="123"/>
      <c r="GON412" s="123"/>
      <c r="GOO412" s="123"/>
      <c r="GOP412" s="123"/>
      <c r="GOQ412" s="123"/>
      <c r="GOR412" s="123"/>
      <c r="GOS412" s="123"/>
      <c r="GOT412" s="123"/>
      <c r="GOU412" s="123"/>
      <c r="GOV412" s="123"/>
      <c r="GOW412" s="123"/>
      <c r="GOX412" s="123"/>
      <c r="GOY412" s="123"/>
      <c r="GOZ412" s="123"/>
      <c r="GPA412" s="123"/>
      <c r="GPB412" s="123"/>
      <c r="GPC412" s="123"/>
      <c r="GPD412" s="123"/>
      <c r="GPE412" s="123"/>
      <c r="GPF412" s="123"/>
      <c r="GPG412" s="123"/>
      <c r="GPH412" s="123"/>
      <c r="GPI412" s="123"/>
      <c r="GPJ412" s="123"/>
      <c r="GPK412" s="123"/>
      <c r="GPL412" s="123"/>
      <c r="GPM412" s="123"/>
      <c r="GPN412" s="123"/>
      <c r="GPO412" s="123"/>
      <c r="GPP412" s="123"/>
      <c r="GPQ412" s="123"/>
      <c r="GPR412" s="123"/>
      <c r="GPS412" s="123"/>
      <c r="GPT412" s="123"/>
      <c r="GPU412" s="123"/>
      <c r="GPV412" s="123"/>
      <c r="GPW412" s="123"/>
      <c r="GPX412" s="123"/>
      <c r="GPY412" s="123"/>
      <c r="GPZ412" s="123"/>
      <c r="GQA412" s="123"/>
      <c r="GQB412" s="123"/>
      <c r="GQC412" s="123"/>
      <c r="GQD412" s="123"/>
      <c r="GQE412" s="123"/>
      <c r="GQF412" s="123"/>
      <c r="GQG412" s="123"/>
      <c r="GQH412" s="123"/>
      <c r="GQI412" s="123"/>
      <c r="GQJ412" s="123"/>
      <c r="GQK412" s="123"/>
      <c r="GQL412" s="123"/>
      <c r="GQM412" s="123"/>
      <c r="GQN412" s="123"/>
      <c r="GQO412" s="123"/>
      <c r="GQP412" s="123"/>
      <c r="GQQ412" s="123"/>
      <c r="GQR412" s="123"/>
      <c r="GQS412" s="123"/>
      <c r="GQT412" s="123"/>
      <c r="GQU412" s="123"/>
      <c r="GQV412" s="123"/>
      <c r="GQW412" s="123"/>
      <c r="GQX412" s="123"/>
      <c r="GQY412" s="123"/>
      <c r="GQZ412" s="123"/>
      <c r="GRA412" s="123"/>
      <c r="GRB412" s="123"/>
      <c r="GRC412" s="123"/>
      <c r="GRD412" s="123"/>
      <c r="GRE412" s="123"/>
      <c r="GRF412" s="123"/>
      <c r="GRG412" s="123"/>
      <c r="GRH412" s="123"/>
      <c r="GRI412" s="123"/>
      <c r="GRJ412" s="123"/>
      <c r="GRK412" s="123"/>
      <c r="GRL412" s="123"/>
      <c r="GRM412" s="123"/>
      <c r="GRN412" s="123"/>
      <c r="GRO412" s="123"/>
      <c r="GRP412" s="123"/>
      <c r="GRQ412" s="123"/>
      <c r="GRR412" s="123"/>
      <c r="GRS412" s="123"/>
      <c r="GRT412" s="123"/>
      <c r="GRU412" s="123"/>
      <c r="GRV412" s="123"/>
      <c r="GRW412" s="123"/>
      <c r="GRX412" s="123"/>
      <c r="GRY412" s="123"/>
      <c r="GRZ412" s="123"/>
      <c r="GSA412" s="123"/>
      <c r="GSB412" s="123"/>
      <c r="GSC412" s="123"/>
      <c r="GSD412" s="123"/>
      <c r="GSE412" s="123"/>
      <c r="GSF412" s="123"/>
      <c r="GSG412" s="123"/>
      <c r="GSH412" s="123"/>
      <c r="GSI412" s="123"/>
      <c r="GSJ412" s="123"/>
      <c r="GSK412" s="123"/>
      <c r="GSL412" s="123"/>
      <c r="GSM412" s="123"/>
      <c r="GSN412" s="123"/>
      <c r="GSO412" s="123"/>
      <c r="GSP412" s="123"/>
      <c r="GSQ412" s="123"/>
      <c r="GSR412" s="123"/>
      <c r="GSS412" s="123"/>
      <c r="GST412" s="123"/>
      <c r="GSU412" s="123"/>
      <c r="GSV412" s="123"/>
      <c r="GSW412" s="123"/>
      <c r="GSX412" s="123"/>
      <c r="GSY412" s="123"/>
      <c r="GSZ412" s="123"/>
      <c r="GTA412" s="123"/>
      <c r="GTB412" s="123"/>
      <c r="GTC412" s="123"/>
      <c r="GTD412" s="123"/>
      <c r="GTE412" s="123"/>
      <c r="GTF412" s="123"/>
      <c r="GTG412" s="123"/>
      <c r="GTH412" s="123"/>
      <c r="GTI412" s="123"/>
      <c r="GTJ412" s="123"/>
      <c r="GTK412" s="123"/>
      <c r="GTL412" s="123"/>
      <c r="GTM412" s="123"/>
      <c r="GTN412" s="123"/>
      <c r="GTO412" s="123"/>
      <c r="GTP412" s="123"/>
      <c r="GTQ412" s="123"/>
      <c r="GTR412" s="123"/>
      <c r="GTS412" s="123"/>
      <c r="GTT412" s="123"/>
      <c r="GTU412" s="123"/>
      <c r="GTV412" s="123"/>
      <c r="GTW412" s="123"/>
      <c r="GTX412" s="123"/>
      <c r="GTY412" s="123"/>
      <c r="GTZ412" s="123"/>
      <c r="GUA412" s="123"/>
      <c r="GUB412" s="123"/>
      <c r="GUC412" s="123"/>
      <c r="GUD412" s="123"/>
      <c r="GUE412" s="123"/>
      <c r="GUF412" s="123"/>
      <c r="GUG412" s="123"/>
      <c r="GUH412" s="123"/>
      <c r="GUI412" s="123"/>
      <c r="GUJ412" s="123"/>
      <c r="GUK412" s="123"/>
      <c r="GUL412" s="123"/>
      <c r="GUM412" s="123"/>
      <c r="GUN412" s="123"/>
      <c r="GUO412" s="123"/>
      <c r="GUP412" s="123"/>
      <c r="GUQ412" s="123"/>
      <c r="GUR412" s="123"/>
      <c r="GUS412" s="123"/>
      <c r="GUT412" s="123"/>
      <c r="GUU412" s="123"/>
      <c r="GUV412" s="123"/>
      <c r="GUW412" s="123"/>
      <c r="GUX412" s="123"/>
      <c r="GUY412" s="123"/>
      <c r="GUZ412" s="123"/>
      <c r="GVA412" s="123"/>
      <c r="GVB412" s="123"/>
      <c r="GVC412" s="123"/>
      <c r="GVD412" s="123"/>
      <c r="GVE412" s="123"/>
      <c r="GVF412" s="123"/>
      <c r="GVG412" s="123"/>
      <c r="GVH412" s="123"/>
      <c r="GVI412" s="123"/>
      <c r="GVJ412" s="123"/>
      <c r="GVK412" s="123"/>
      <c r="GVL412" s="123"/>
      <c r="GVM412" s="123"/>
      <c r="GVN412" s="123"/>
      <c r="GVO412" s="123"/>
      <c r="GVP412" s="123"/>
      <c r="GVQ412" s="123"/>
      <c r="GVR412" s="123"/>
      <c r="GVS412" s="123"/>
      <c r="GVT412" s="123"/>
      <c r="GVU412" s="123"/>
      <c r="GVV412" s="123"/>
      <c r="GVW412" s="123"/>
      <c r="GVX412" s="123"/>
      <c r="GVY412" s="123"/>
      <c r="GVZ412" s="123"/>
      <c r="GWA412" s="123"/>
      <c r="GWB412" s="123"/>
      <c r="GWC412" s="123"/>
      <c r="GWD412" s="123"/>
      <c r="GWE412" s="123"/>
      <c r="GWF412" s="123"/>
      <c r="GWG412" s="123"/>
      <c r="GWH412" s="123"/>
      <c r="GWI412" s="123"/>
      <c r="GWJ412" s="123"/>
      <c r="GWK412" s="123"/>
      <c r="GWL412" s="123"/>
      <c r="GWM412" s="123"/>
      <c r="GWN412" s="123"/>
      <c r="GWO412" s="123"/>
      <c r="GWP412" s="123"/>
      <c r="GWQ412" s="123"/>
      <c r="GWR412" s="123"/>
      <c r="GWS412" s="123"/>
      <c r="GWT412" s="123"/>
      <c r="GWU412" s="123"/>
      <c r="GWV412" s="123"/>
      <c r="GWW412" s="123"/>
      <c r="GWX412" s="123"/>
      <c r="GWY412" s="123"/>
      <c r="GWZ412" s="123"/>
      <c r="GXA412" s="123"/>
      <c r="GXB412" s="123"/>
      <c r="GXC412" s="123"/>
      <c r="GXD412" s="123"/>
      <c r="GXE412" s="123"/>
      <c r="GXF412" s="123"/>
      <c r="GXG412" s="123"/>
      <c r="GXH412" s="123"/>
      <c r="GXI412" s="123"/>
      <c r="GXJ412" s="123"/>
      <c r="GXK412" s="123"/>
      <c r="GXL412" s="123"/>
      <c r="GXM412" s="123"/>
      <c r="GXN412" s="123"/>
      <c r="GXO412" s="123"/>
      <c r="GXP412" s="123"/>
      <c r="GXQ412" s="123"/>
      <c r="GXR412" s="123"/>
      <c r="GXS412" s="123"/>
      <c r="GXT412" s="123"/>
      <c r="GXU412" s="123"/>
      <c r="GXV412" s="123"/>
      <c r="GXW412" s="123"/>
      <c r="GXX412" s="123"/>
      <c r="GXY412" s="123"/>
      <c r="GXZ412" s="123"/>
      <c r="GYA412" s="123"/>
      <c r="GYB412" s="123"/>
      <c r="GYC412" s="123"/>
      <c r="GYD412" s="123"/>
      <c r="GYE412" s="123"/>
      <c r="GYF412" s="123"/>
      <c r="GYG412" s="123"/>
      <c r="GYH412" s="123"/>
      <c r="GYI412" s="123"/>
      <c r="GYJ412" s="123"/>
      <c r="GYK412" s="123"/>
      <c r="GYL412" s="123"/>
      <c r="GYM412" s="123"/>
      <c r="GYN412" s="123"/>
      <c r="GYO412" s="123"/>
      <c r="GYP412" s="123"/>
      <c r="GYQ412" s="123"/>
      <c r="GYR412" s="123"/>
      <c r="GYS412" s="123"/>
      <c r="GYT412" s="123"/>
      <c r="GYU412" s="123"/>
      <c r="GYV412" s="123"/>
      <c r="GYW412" s="123"/>
      <c r="GYX412" s="123"/>
      <c r="GYY412" s="123"/>
      <c r="GYZ412" s="123"/>
      <c r="GZA412" s="123"/>
      <c r="GZB412" s="123"/>
      <c r="GZC412" s="123"/>
      <c r="GZD412" s="123"/>
      <c r="GZE412" s="123"/>
      <c r="GZF412" s="123"/>
      <c r="GZG412" s="123"/>
      <c r="GZH412" s="123"/>
      <c r="GZI412" s="123"/>
      <c r="GZJ412" s="123"/>
      <c r="GZK412" s="123"/>
      <c r="GZL412" s="123"/>
      <c r="GZM412" s="123"/>
      <c r="GZN412" s="123"/>
      <c r="GZO412" s="123"/>
      <c r="GZP412" s="123"/>
      <c r="GZQ412" s="123"/>
      <c r="GZR412" s="123"/>
      <c r="GZS412" s="123"/>
      <c r="GZT412" s="123"/>
      <c r="GZU412" s="123"/>
      <c r="GZV412" s="123"/>
      <c r="GZW412" s="123"/>
      <c r="GZX412" s="123"/>
      <c r="GZY412" s="123"/>
      <c r="GZZ412" s="123"/>
      <c r="HAA412" s="123"/>
      <c r="HAB412" s="123"/>
      <c r="HAC412" s="123"/>
      <c r="HAD412" s="123"/>
      <c r="HAE412" s="123"/>
      <c r="HAF412" s="123"/>
      <c r="HAG412" s="123"/>
      <c r="HAH412" s="123"/>
      <c r="HAI412" s="123"/>
      <c r="HAJ412" s="123"/>
      <c r="HAK412" s="123"/>
      <c r="HAL412" s="123"/>
      <c r="HAM412" s="123"/>
      <c r="HAN412" s="123"/>
      <c r="HAO412" s="123"/>
      <c r="HAP412" s="123"/>
      <c r="HAQ412" s="123"/>
      <c r="HAR412" s="123"/>
      <c r="HAS412" s="123"/>
      <c r="HAT412" s="123"/>
      <c r="HAU412" s="123"/>
      <c r="HAV412" s="123"/>
      <c r="HAW412" s="123"/>
      <c r="HAX412" s="123"/>
      <c r="HAY412" s="123"/>
      <c r="HAZ412" s="123"/>
      <c r="HBA412" s="123"/>
      <c r="HBB412" s="123"/>
      <c r="HBC412" s="123"/>
      <c r="HBD412" s="123"/>
      <c r="HBE412" s="123"/>
      <c r="HBF412" s="123"/>
      <c r="HBG412" s="123"/>
      <c r="HBH412" s="123"/>
      <c r="HBI412" s="123"/>
      <c r="HBJ412" s="123"/>
      <c r="HBK412" s="123"/>
      <c r="HBL412" s="123"/>
      <c r="HBM412" s="123"/>
      <c r="HBN412" s="123"/>
      <c r="HBO412" s="123"/>
      <c r="HBP412" s="123"/>
      <c r="HBQ412" s="123"/>
      <c r="HBR412" s="123"/>
      <c r="HBS412" s="123"/>
      <c r="HBT412" s="123"/>
      <c r="HBU412" s="123"/>
      <c r="HBV412" s="123"/>
      <c r="HBW412" s="123"/>
      <c r="HBX412" s="123"/>
      <c r="HBY412" s="123"/>
      <c r="HBZ412" s="123"/>
      <c r="HCA412" s="123"/>
      <c r="HCB412" s="123"/>
      <c r="HCC412" s="123"/>
      <c r="HCD412" s="123"/>
      <c r="HCE412" s="123"/>
      <c r="HCF412" s="123"/>
      <c r="HCG412" s="123"/>
      <c r="HCH412" s="123"/>
      <c r="HCI412" s="123"/>
      <c r="HCJ412" s="123"/>
      <c r="HCK412" s="123"/>
      <c r="HCL412" s="123"/>
      <c r="HCM412" s="123"/>
      <c r="HCN412" s="123"/>
      <c r="HCO412" s="123"/>
      <c r="HCP412" s="123"/>
      <c r="HCQ412" s="123"/>
      <c r="HCR412" s="123"/>
      <c r="HCS412" s="123"/>
      <c r="HCT412" s="123"/>
      <c r="HCU412" s="123"/>
      <c r="HCV412" s="123"/>
      <c r="HCW412" s="123"/>
      <c r="HCX412" s="123"/>
      <c r="HCY412" s="123"/>
      <c r="HCZ412" s="123"/>
      <c r="HDA412" s="123"/>
      <c r="HDB412" s="123"/>
      <c r="HDC412" s="123"/>
      <c r="HDD412" s="123"/>
      <c r="HDE412" s="123"/>
      <c r="HDF412" s="123"/>
      <c r="HDG412" s="123"/>
      <c r="HDH412" s="123"/>
      <c r="HDI412" s="123"/>
      <c r="HDJ412" s="123"/>
      <c r="HDK412" s="123"/>
      <c r="HDL412" s="123"/>
      <c r="HDM412" s="123"/>
      <c r="HDN412" s="123"/>
      <c r="HDO412" s="123"/>
      <c r="HDP412" s="123"/>
      <c r="HDQ412" s="123"/>
      <c r="HDR412" s="123"/>
      <c r="HDS412" s="123"/>
      <c r="HDT412" s="123"/>
      <c r="HDU412" s="123"/>
      <c r="HDV412" s="123"/>
      <c r="HDW412" s="123"/>
      <c r="HDX412" s="123"/>
      <c r="HDY412" s="123"/>
      <c r="HDZ412" s="123"/>
      <c r="HEA412" s="123"/>
      <c r="HEB412" s="123"/>
      <c r="HEC412" s="123"/>
      <c r="HED412" s="123"/>
      <c r="HEE412" s="123"/>
      <c r="HEF412" s="123"/>
      <c r="HEG412" s="123"/>
      <c r="HEH412" s="123"/>
      <c r="HEI412" s="123"/>
      <c r="HEJ412" s="123"/>
      <c r="HEK412" s="123"/>
      <c r="HEL412" s="123"/>
      <c r="HEM412" s="123"/>
      <c r="HEN412" s="123"/>
      <c r="HEO412" s="123"/>
      <c r="HEP412" s="123"/>
      <c r="HEQ412" s="123"/>
      <c r="HER412" s="123"/>
      <c r="HES412" s="123"/>
      <c r="HET412" s="123"/>
      <c r="HEU412" s="123"/>
      <c r="HEV412" s="123"/>
      <c r="HEW412" s="123"/>
      <c r="HEX412" s="123"/>
      <c r="HEY412" s="123"/>
      <c r="HEZ412" s="123"/>
      <c r="HFA412" s="123"/>
      <c r="HFB412" s="123"/>
      <c r="HFC412" s="123"/>
      <c r="HFD412" s="123"/>
      <c r="HFE412" s="123"/>
      <c r="HFF412" s="123"/>
      <c r="HFG412" s="123"/>
      <c r="HFH412" s="123"/>
      <c r="HFI412" s="123"/>
      <c r="HFJ412" s="123"/>
      <c r="HFK412" s="123"/>
      <c r="HFL412" s="123"/>
      <c r="HFM412" s="123"/>
      <c r="HFN412" s="123"/>
      <c r="HFO412" s="123"/>
      <c r="HFP412" s="123"/>
      <c r="HFQ412" s="123"/>
      <c r="HFR412" s="123"/>
      <c r="HFS412" s="123"/>
      <c r="HFT412" s="123"/>
      <c r="HFU412" s="123"/>
      <c r="HFV412" s="123"/>
      <c r="HFW412" s="123"/>
      <c r="HFX412" s="123"/>
      <c r="HFY412" s="123"/>
      <c r="HFZ412" s="123"/>
      <c r="HGA412" s="123"/>
      <c r="HGB412" s="123"/>
      <c r="HGC412" s="123"/>
      <c r="HGD412" s="123"/>
      <c r="HGE412" s="123"/>
      <c r="HGF412" s="123"/>
      <c r="HGG412" s="123"/>
      <c r="HGH412" s="123"/>
      <c r="HGI412" s="123"/>
      <c r="HGJ412" s="123"/>
      <c r="HGK412" s="123"/>
      <c r="HGL412" s="123"/>
      <c r="HGM412" s="123"/>
      <c r="HGN412" s="123"/>
      <c r="HGO412" s="123"/>
      <c r="HGP412" s="123"/>
      <c r="HGQ412" s="123"/>
      <c r="HGR412" s="123"/>
      <c r="HGS412" s="123"/>
      <c r="HGT412" s="123"/>
      <c r="HGU412" s="123"/>
      <c r="HGV412" s="123"/>
      <c r="HGW412" s="123"/>
      <c r="HGX412" s="123"/>
      <c r="HGY412" s="123"/>
      <c r="HGZ412" s="123"/>
      <c r="HHA412" s="123"/>
      <c r="HHB412" s="123"/>
      <c r="HHC412" s="123"/>
      <c r="HHD412" s="123"/>
      <c r="HHE412" s="123"/>
      <c r="HHF412" s="123"/>
      <c r="HHG412" s="123"/>
      <c r="HHH412" s="123"/>
      <c r="HHI412" s="123"/>
      <c r="HHJ412" s="123"/>
      <c r="HHK412" s="123"/>
      <c r="HHL412" s="123"/>
      <c r="HHM412" s="123"/>
      <c r="HHN412" s="123"/>
      <c r="HHO412" s="123"/>
      <c r="HHP412" s="123"/>
      <c r="HHQ412" s="123"/>
      <c r="HHR412" s="123"/>
      <c r="HHS412" s="123"/>
      <c r="HHT412" s="123"/>
      <c r="HHU412" s="123"/>
      <c r="HHV412" s="123"/>
      <c r="HHW412" s="123"/>
      <c r="HHX412" s="123"/>
      <c r="HHY412" s="123"/>
      <c r="HHZ412" s="123"/>
      <c r="HIA412" s="123"/>
      <c r="HIB412" s="123"/>
      <c r="HIC412" s="123"/>
      <c r="HID412" s="123"/>
      <c r="HIE412" s="123"/>
      <c r="HIF412" s="123"/>
      <c r="HIG412" s="123"/>
      <c r="HIH412" s="123"/>
      <c r="HII412" s="123"/>
      <c r="HIJ412" s="123"/>
      <c r="HIK412" s="123"/>
      <c r="HIL412" s="123"/>
      <c r="HIM412" s="123"/>
      <c r="HIN412" s="123"/>
      <c r="HIO412" s="123"/>
      <c r="HIP412" s="123"/>
      <c r="HIQ412" s="123"/>
      <c r="HIR412" s="123"/>
      <c r="HIS412" s="123"/>
      <c r="HIT412" s="123"/>
      <c r="HIU412" s="123"/>
      <c r="HIV412" s="123"/>
      <c r="HIW412" s="123"/>
      <c r="HIX412" s="123"/>
      <c r="HIY412" s="123"/>
      <c r="HIZ412" s="123"/>
      <c r="HJA412" s="123"/>
      <c r="HJB412" s="123"/>
      <c r="HJC412" s="123"/>
      <c r="HJD412" s="123"/>
      <c r="HJE412" s="123"/>
      <c r="HJF412" s="123"/>
      <c r="HJG412" s="123"/>
      <c r="HJH412" s="123"/>
      <c r="HJI412" s="123"/>
      <c r="HJJ412" s="123"/>
      <c r="HJK412" s="123"/>
      <c r="HJL412" s="123"/>
      <c r="HJM412" s="123"/>
      <c r="HJN412" s="123"/>
      <c r="HJO412" s="123"/>
      <c r="HJP412" s="123"/>
      <c r="HJQ412" s="123"/>
      <c r="HJR412" s="123"/>
      <c r="HJS412" s="123"/>
      <c r="HJT412" s="123"/>
      <c r="HJU412" s="123"/>
      <c r="HJV412" s="123"/>
      <c r="HJW412" s="123"/>
      <c r="HJX412" s="123"/>
      <c r="HJY412" s="123"/>
      <c r="HJZ412" s="123"/>
      <c r="HKA412" s="123"/>
      <c r="HKB412" s="123"/>
      <c r="HKC412" s="123"/>
      <c r="HKD412" s="123"/>
      <c r="HKE412" s="123"/>
      <c r="HKF412" s="123"/>
      <c r="HKG412" s="123"/>
      <c r="HKH412" s="123"/>
      <c r="HKI412" s="123"/>
      <c r="HKJ412" s="123"/>
      <c r="HKK412" s="123"/>
      <c r="HKL412" s="123"/>
      <c r="HKM412" s="123"/>
      <c r="HKN412" s="123"/>
      <c r="HKO412" s="123"/>
      <c r="HKP412" s="123"/>
      <c r="HKQ412" s="123"/>
      <c r="HKR412" s="123"/>
      <c r="HKS412" s="123"/>
      <c r="HKT412" s="123"/>
      <c r="HKU412" s="123"/>
      <c r="HKV412" s="123"/>
      <c r="HKW412" s="123"/>
      <c r="HKX412" s="123"/>
      <c r="HKY412" s="123"/>
      <c r="HKZ412" s="123"/>
      <c r="HLA412" s="123"/>
      <c r="HLB412" s="123"/>
      <c r="HLC412" s="123"/>
      <c r="HLD412" s="123"/>
      <c r="HLE412" s="123"/>
      <c r="HLF412" s="123"/>
      <c r="HLG412" s="123"/>
      <c r="HLH412" s="123"/>
      <c r="HLI412" s="123"/>
      <c r="HLJ412" s="123"/>
      <c r="HLK412" s="123"/>
      <c r="HLL412" s="123"/>
      <c r="HLM412" s="123"/>
      <c r="HLN412" s="123"/>
      <c r="HLO412" s="123"/>
      <c r="HLP412" s="123"/>
      <c r="HLQ412" s="123"/>
      <c r="HLR412" s="123"/>
      <c r="HLS412" s="123"/>
      <c r="HLT412" s="123"/>
      <c r="HLU412" s="123"/>
      <c r="HLV412" s="123"/>
      <c r="HLW412" s="123"/>
      <c r="HLX412" s="123"/>
      <c r="HLY412" s="123"/>
      <c r="HLZ412" s="123"/>
      <c r="HMA412" s="123"/>
      <c r="HMB412" s="123"/>
      <c r="HMC412" s="123"/>
      <c r="HMD412" s="123"/>
      <c r="HME412" s="123"/>
      <c r="HMF412" s="123"/>
      <c r="HMG412" s="123"/>
      <c r="HMH412" s="123"/>
      <c r="HMI412" s="123"/>
      <c r="HMJ412" s="123"/>
      <c r="HMK412" s="123"/>
      <c r="HML412" s="123"/>
      <c r="HMM412" s="123"/>
      <c r="HMN412" s="123"/>
      <c r="HMO412" s="123"/>
      <c r="HMP412" s="123"/>
      <c r="HMQ412" s="123"/>
      <c r="HMR412" s="123"/>
      <c r="HMS412" s="123"/>
      <c r="HMT412" s="123"/>
      <c r="HMU412" s="123"/>
      <c r="HMV412" s="123"/>
      <c r="HMW412" s="123"/>
      <c r="HMX412" s="123"/>
      <c r="HMY412" s="123"/>
      <c r="HMZ412" s="123"/>
      <c r="HNA412" s="123"/>
      <c r="HNB412" s="123"/>
      <c r="HNC412" s="123"/>
      <c r="HND412" s="123"/>
      <c r="HNE412" s="123"/>
      <c r="HNF412" s="123"/>
      <c r="HNG412" s="123"/>
      <c r="HNH412" s="123"/>
      <c r="HNI412" s="123"/>
      <c r="HNJ412" s="123"/>
      <c r="HNK412" s="123"/>
      <c r="HNL412" s="123"/>
      <c r="HNM412" s="123"/>
      <c r="HNN412" s="123"/>
      <c r="HNO412" s="123"/>
      <c r="HNP412" s="123"/>
      <c r="HNQ412" s="123"/>
      <c r="HNR412" s="123"/>
      <c r="HNS412" s="123"/>
      <c r="HNT412" s="123"/>
      <c r="HNU412" s="123"/>
      <c r="HNV412" s="123"/>
      <c r="HNW412" s="123"/>
      <c r="HNX412" s="123"/>
      <c r="HNY412" s="123"/>
      <c r="HNZ412" s="123"/>
      <c r="HOA412" s="123"/>
      <c r="HOB412" s="123"/>
      <c r="HOC412" s="123"/>
      <c r="HOD412" s="123"/>
      <c r="HOE412" s="123"/>
      <c r="HOF412" s="123"/>
      <c r="HOG412" s="123"/>
      <c r="HOH412" s="123"/>
      <c r="HOI412" s="123"/>
      <c r="HOJ412" s="123"/>
      <c r="HOK412" s="123"/>
      <c r="HOL412" s="123"/>
      <c r="HOM412" s="123"/>
      <c r="HON412" s="123"/>
      <c r="HOO412" s="123"/>
      <c r="HOP412" s="123"/>
      <c r="HOQ412" s="123"/>
      <c r="HOR412" s="123"/>
      <c r="HOS412" s="123"/>
      <c r="HOT412" s="123"/>
      <c r="HOU412" s="123"/>
      <c r="HOV412" s="123"/>
      <c r="HOW412" s="123"/>
      <c r="HOX412" s="123"/>
      <c r="HOY412" s="123"/>
      <c r="HOZ412" s="123"/>
      <c r="HPA412" s="123"/>
      <c r="HPB412" s="123"/>
      <c r="HPC412" s="123"/>
      <c r="HPD412" s="123"/>
      <c r="HPE412" s="123"/>
      <c r="HPF412" s="123"/>
      <c r="HPG412" s="123"/>
      <c r="HPH412" s="123"/>
      <c r="HPI412" s="123"/>
      <c r="HPJ412" s="123"/>
      <c r="HPK412" s="123"/>
      <c r="HPL412" s="123"/>
      <c r="HPM412" s="123"/>
      <c r="HPN412" s="123"/>
      <c r="HPO412" s="123"/>
      <c r="HPP412" s="123"/>
      <c r="HPQ412" s="123"/>
      <c r="HPR412" s="123"/>
      <c r="HPS412" s="123"/>
      <c r="HPT412" s="123"/>
      <c r="HPU412" s="123"/>
      <c r="HPV412" s="123"/>
      <c r="HPW412" s="123"/>
      <c r="HPX412" s="123"/>
      <c r="HPY412" s="123"/>
      <c r="HPZ412" s="123"/>
      <c r="HQA412" s="123"/>
      <c r="HQB412" s="123"/>
      <c r="HQC412" s="123"/>
      <c r="HQD412" s="123"/>
      <c r="HQE412" s="123"/>
      <c r="HQF412" s="123"/>
      <c r="HQG412" s="123"/>
      <c r="HQH412" s="123"/>
      <c r="HQI412" s="123"/>
      <c r="HQJ412" s="123"/>
      <c r="HQK412" s="123"/>
      <c r="HQL412" s="123"/>
      <c r="HQM412" s="123"/>
      <c r="HQN412" s="123"/>
      <c r="HQO412" s="123"/>
      <c r="HQP412" s="123"/>
      <c r="HQQ412" s="123"/>
      <c r="HQR412" s="123"/>
      <c r="HQS412" s="123"/>
      <c r="HQT412" s="123"/>
      <c r="HQU412" s="123"/>
      <c r="HQV412" s="123"/>
      <c r="HQW412" s="123"/>
      <c r="HQX412" s="123"/>
      <c r="HQY412" s="123"/>
      <c r="HQZ412" s="123"/>
      <c r="HRA412" s="123"/>
      <c r="HRB412" s="123"/>
      <c r="HRC412" s="123"/>
      <c r="HRD412" s="123"/>
      <c r="HRE412" s="123"/>
      <c r="HRF412" s="123"/>
      <c r="HRG412" s="123"/>
      <c r="HRH412" s="123"/>
      <c r="HRI412" s="123"/>
      <c r="HRJ412" s="123"/>
      <c r="HRK412" s="123"/>
      <c r="HRL412" s="123"/>
      <c r="HRM412" s="123"/>
      <c r="HRN412" s="123"/>
      <c r="HRO412" s="123"/>
      <c r="HRP412" s="123"/>
      <c r="HRQ412" s="123"/>
      <c r="HRR412" s="123"/>
      <c r="HRS412" s="123"/>
      <c r="HRT412" s="123"/>
      <c r="HRU412" s="123"/>
      <c r="HRV412" s="123"/>
      <c r="HRW412" s="123"/>
      <c r="HRX412" s="123"/>
      <c r="HRY412" s="123"/>
      <c r="HRZ412" s="123"/>
      <c r="HSA412" s="123"/>
      <c r="HSB412" s="123"/>
      <c r="HSC412" s="123"/>
      <c r="HSD412" s="123"/>
      <c r="HSE412" s="123"/>
      <c r="HSF412" s="123"/>
      <c r="HSG412" s="123"/>
      <c r="HSH412" s="123"/>
      <c r="HSI412" s="123"/>
      <c r="HSJ412" s="123"/>
      <c r="HSK412" s="123"/>
      <c r="HSL412" s="123"/>
      <c r="HSM412" s="123"/>
      <c r="HSN412" s="123"/>
      <c r="HSO412" s="123"/>
      <c r="HSP412" s="123"/>
      <c r="HSQ412" s="123"/>
      <c r="HSR412" s="123"/>
      <c r="HSS412" s="123"/>
      <c r="HST412" s="123"/>
      <c r="HSU412" s="123"/>
      <c r="HSV412" s="123"/>
      <c r="HSW412" s="123"/>
      <c r="HSX412" s="123"/>
      <c r="HSY412" s="123"/>
      <c r="HSZ412" s="123"/>
      <c r="HTA412" s="123"/>
      <c r="HTB412" s="123"/>
      <c r="HTC412" s="123"/>
      <c r="HTD412" s="123"/>
      <c r="HTE412" s="123"/>
      <c r="HTF412" s="123"/>
      <c r="HTG412" s="123"/>
      <c r="HTH412" s="123"/>
      <c r="HTI412" s="123"/>
      <c r="HTJ412" s="123"/>
      <c r="HTK412" s="123"/>
      <c r="HTL412" s="123"/>
      <c r="HTM412" s="123"/>
      <c r="HTN412" s="123"/>
      <c r="HTO412" s="123"/>
      <c r="HTP412" s="123"/>
      <c r="HTQ412" s="123"/>
      <c r="HTR412" s="123"/>
      <c r="HTS412" s="123"/>
      <c r="HTT412" s="123"/>
      <c r="HTU412" s="123"/>
      <c r="HTV412" s="123"/>
      <c r="HTW412" s="123"/>
      <c r="HTX412" s="123"/>
      <c r="HTY412" s="123"/>
      <c r="HTZ412" s="123"/>
      <c r="HUA412" s="123"/>
      <c r="HUB412" s="123"/>
      <c r="HUC412" s="123"/>
      <c r="HUD412" s="123"/>
      <c r="HUE412" s="123"/>
      <c r="HUF412" s="123"/>
      <c r="HUG412" s="123"/>
      <c r="HUH412" s="123"/>
      <c r="HUI412" s="123"/>
      <c r="HUJ412" s="123"/>
      <c r="HUK412" s="123"/>
      <c r="HUL412" s="123"/>
      <c r="HUM412" s="123"/>
      <c r="HUN412" s="123"/>
      <c r="HUO412" s="123"/>
      <c r="HUP412" s="123"/>
      <c r="HUQ412" s="123"/>
      <c r="HUR412" s="123"/>
      <c r="HUS412" s="123"/>
      <c r="HUT412" s="123"/>
      <c r="HUU412" s="123"/>
      <c r="HUV412" s="123"/>
      <c r="HUW412" s="123"/>
      <c r="HUX412" s="123"/>
      <c r="HUY412" s="123"/>
      <c r="HUZ412" s="123"/>
      <c r="HVA412" s="123"/>
      <c r="HVB412" s="123"/>
      <c r="HVC412" s="123"/>
      <c r="HVD412" s="123"/>
      <c r="HVE412" s="123"/>
      <c r="HVF412" s="123"/>
      <c r="HVG412" s="123"/>
      <c r="HVH412" s="123"/>
      <c r="HVI412" s="123"/>
      <c r="HVJ412" s="123"/>
      <c r="HVK412" s="123"/>
      <c r="HVL412" s="123"/>
      <c r="HVM412" s="123"/>
      <c r="HVN412" s="123"/>
      <c r="HVO412" s="123"/>
      <c r="HVP412" s="123"/>
      <c r="HVQ412" s="123"/>
      <c r="HVR412" s="123"/>
      <c r="HVS412" s="123"/>
      <c r="HVT412" s="123"/>
      <c r="HVU412" s="123"/>
      <c r="HVV412" s="123"/>
      <c r="HVW412" s="123"/>
      <c r="HVX412" s="123"/>
      <c r="HVY412" s="123"/>
      <c r="HVZ412" s="123"/>
      <c r="HWA412" s="123"/>
      <c r="HWB412" s="123"/>
      <c r="HWC412" s="123"/>
      <c r="HWD412" s="123"/>
      <c r="HWE412" s="123"/>
      <c r="HWF412" s="123"/>
      <c r="HWG412" s="123"/>
      <c r="HWH412" s="123"/>
      <c r="HWI412" s="123"/>
      <c r="HWJ412" s="123"/>
      <c r="HWK412" s="123"/>
      <c r="HWL412" s="123"/>
      <c r="HWM412" s="123"/>
      <c r="HWN412" s="123"/>
      <c r="HWO412" s="123"/>
      <c r="HWP412" s="123"/>
      <c r="HWQ412" s="123"/>
      <c r="HWR412" s="123"/>
      <c r="HWS412" s="123"/>
      <c r="HWT412" s="123"/>
      <c r="HWU412" s="123"/>
      <c r="HWV412" s="123"/>
      <c r="HWW412" s="123"/>
      <c r="HWX412" s="123"/>
      <c r="HWY412" s="123"/>
      <c r="HWZ412" s="123"/>
      <c r="HXA412" s="123"/>
      <c r="HXB412" s="123"/>
      <c r="HXC412" s="123"/>
      <c r="HXD412" s="123"/>
      <c r="HXE412" s="123"/>
      <c r="HXF412" s="123"/>
      <c r="HXG412" s="123"/>
      <c r="HXH412" s="123"/>
      <c r="HXI412" s="123"/>
      <c r="HXJ412" s="123"/>
      <c r="HXK412" s="123"/>
      <c r="HXL412" s="123"/>
      <c r="HXM412" s="123"/>
      <c r="HXN412" s="123"/>
      <c r="HXO412" s="123"/>
      <c r="HXP412" s="123"/>
      <c r="HXQ412" s="123"/>
      <c r="HXR412" s="123"/>
      <c r="HXS412" s="123"/>
      <c r="HXT412" s="123"/>
      <c r="HXU412" s="123"/>
      <c r="HXV412" s="123"/>
      <c r="HXW412" s="123"/>
      <c r="HXX412" s="123"/>
      <c r="HXY412" s="123"/>
      <c r="HXZ412" s="123"/>
      <c r="HYA412" s="123"/>
      <c r="HYB412" s="123"/>
      <c r="HYC412" s="123"/>
      <c r="HYD412" s="123"/>
      <c r="HYE412" s="123"/>
      <c r="HYF412" s="123"/>
      <c r="HYG412" s="123"/>
      <c r="HYH412" s="123"/>
      <c r="HYI412" s="123"/>
      <c r="HYJ412" s="123"/>
      <c r="HYK412" s="123"/>
      <c r="HYL412" s="123"/>
      <c r="HYM412" s="123"/>
      <c r="HYN412" s="123"/>
      <c r="HYO412" s="123"/>
      <c r="HYP412" s="123"/>
      <c r="HYQ412" s="123"/>
      <c r="HYR412" s="123"/>
      <c r="HYS412" s="123"/>
      <c r="HYT412" s="123"/>
      <c r="HYU412" s="123"/>
      <c r="HYV412" s="123"/>
      <c r="HYW412" s="123"/>
      <c r="HYX412" s="123"/>
      <c r="HYY412" s="123"/>
      <c r="HYZ412" s="123"/>
      <c r="HZA412" s="123"/>
      <c r="HZB412" s="123"/>
      <c r="HZC412" s="123"/>
      <c r="HZD412" s="123"/>
      <c r="HZE412" s="123"/>
      <c r="HZF412" s="123"/>
      <c r="HZG412" s="123"/>
      <c r="HZH412" s="123"/>
      <c r="HZI412" s="123"/>
      <c r="HZJ412" s="123"/>
      <c r="HZK412" s="123"/>
      <c r="HZL412" s="123"/>
      <c r="HZM412" s="123"/>
      <c r="HZN412" s="123"/>
      <c r="HZO412" s="123"/>
      <c r="HZP412" s="123"/>
      <c r="HZQ412" s="123"/>
      <c r="HZR412" s="123"/>
      <c r="HZS412" s="123"/>
      <c r="HZT412" s="123"/>
      <c r="HZU412" s="123"/>
      <c r="HZV412" s="123"/>
      <c r="HZW412" s="123"/>
      <c r="HZX412" s="123"/>
      <c r="HZY412" s="123"/>
      <c r="HZZ412" s="123"/>
      <c r="IAA412" s="123"/>
      <c r="IAB412" s="123"/>
      <c r="IAC412" s="123"/>
      <c r="IAD412" s="123"/>
      <c r="IAE412" s="123"/>
      <c r="IAF412" s="123"/>
      <c r="IAG412" s="123"/>
      <c r="IAH412" s="123"/>
      <c r="IAI412" s="123"/>
      <c r="IAJ412" s="123"/>
      <c r="IAK412" s="123"/>
      <c r="IAL412" s="123"/>
      <c r="IAM412" s="123"/>
      <c r="IAN412" s="123"/>
      <c r="IAO412" s="123"/>
      <c r="IAP412" s="123"/>
      <c r="IAQ412" s="123"/>
      <c r="IAR412" s="123"/>
      <c r="IAS412" s="123"/>
      <c r="IAT412" s="123"/>
      <c r="IAU412" s="123"/>
      <c r="IAV412" s="123"/>
      <c r="IAW412" s="123"/>
      <c r="IAX412" s="123"/>
      <c r="IAY412" s="123"/>
      <c r="IAZ412" s="123"/>
      <c r="IBA412" s="123"/>
      <c r="IBB412" s="123"/>
      <c r="IBC412" s="123"/>
      <c r="IBD412" s="123"/>
      <c r="IBE412" s="123"/>
      <c r="IBF412" s="123"/>
      <c r="IBG412" s="123"/>
      <c r="IBH412" s="123"/>
      <c r="IBI412" s="123"/>
      <c r="IBJ412" s="123"/>
      <c r="IBK412" s="123"/>
      <c r="IBL412" s="123"/>
      <c r="IBM412" s="123"/>
      <c r="IBN412" s="123"/>
      <c r="IBO412" s="123"/>
      <c r="IBP412" s="123"/>
      <c r="IBQ412" s="123"/>
      <c r="IBR412" s="123"/>
      <c r="IBS412" s="123"/>
      <c r="IBT412" s="123"/>
      <c r="IBU412" s="123"/>
      <c r="IBV412" s="123"/>
      <c r="IBW412" s="123"/>
      <c r="IBX412" s="123"/>
      <c r="IBY412" s="123"/>
      <c r="IBZ412" s="123"/>
      <c r="ICA412" s="123"/>
      <c r="ICB412" s="123"/>
      <c r="ICC412" s="123"/>
      <c r="ICD412" s="123"/>
      <c r="ICE412" s="123"/>
      <c r="ICF412" s="123"/>
      <c r="ICG412" s="123"/>
      <c r="ICH412" s="123"/>
      <c r="ICI412" s="123"/>
      <c r="ICJ412" s="123"/>
      <c r="ICK412" s="123"/>
      <c r="ICL412" s="123"/>
      <c r="ICM412" s="123"/>
      <c r="ICN412" s="123"/>
      <c r="ICO412" s="123"/>
      <c r="ICP412" s="123"/>
      <c r="ICQ412" s="123"/>
      <c r="ICR412" s="123"/>
      <c r="ICS412" s="123"/>
      <c r="ICT412" s="123"/>
      <c r="ICU412" s="123"/>
      <c r="ICV412" s="123"/>
      <c r="ICW412" s="123"/>
      <c r="ICX412" s="123"/>
      <c r="ICY412" s="123"/>
      <c r="ICZ412" s="123"/>
      <c r="IDA412" s="123"/>
      <c r="IDB412" s="123"/>
      <c r="IDC412" s="123"/>
      <c r="IDD412" s="123"/>
      <c r="IDE412" s="123"/>
      <c r="IDF412" s="123"/>
      <c r="IDG412" s="123"/>
      <c r="IDH412" s="123"/>
      <c r="IDI412" s="123"/>
      <c r="IDJ412" s="123"/>
      <c r="IDK412" s="123"/>
      <c r="IDL412" s="123"/>
      <c r="IDM412" s="123"/>
      <c r="IDN412" s="123"/>
      <c r="IDO412" s="123"/>
      <c r="IDP412" s="123"/>
      <c r="IDQ412" s="123"/>
      <c r="IDR412" s="123"/>
      <c r="IDS412" s="123"/>
      <c r="IDT412" s="123"/>
      <c r="IDU412" s="123"/>
      <c r="IDV412" s="123"/>
      <c r="IDW412" s="123"/>
      <c r="IDX412" s="123"/>
      <c r="IDY412" s="123"/>
      <c r="IDZ412" s="123"/>
      <c r="IEA412" s="123"/>
      <c r="IEB412" s="123"/>
      <c r="IEC412" s="123"/>
      <c r="IED412" s="123"/>
      <c r="IEE412" s="123"/>
      <c r="IEF412" s="123"/>
      <c r="IEG412" s="123"/>
      <c r="IEH412" s="123"/>
      <c r="IEI412" s="123"/>
      <c r="IEJ412" s="123"/>
      <c r="IEK412" s="123"/>
      <c r="IEL412" s="123"/>
      <c r="IEM412" s="123"/>
      <c r="IEN412" s="123"/>
      <c r="IEO412" s="123"/>
      <c r="IEP412" s="123"/>
      <c r="IEQ412" s="123"/>
      <c r="IER412" s="123"/>
      <c r="IES412" s="123"/>
      <c r="IET412" s="123"/>
      <c r="IEU412" s="123"/>
      <c r="IEV412" s="123"/>
      <c r="IEW412" s="123"/>
      <c r="IEX412" s="123"/>
      <c r="IEY412" s="123"/>
      <c r="IEZ412" s="123"/>
      <c r="IFA412" s="123"/>
      <c r="IFB412" s="123"/>
      <c r="IFC412" s="123"/>
      <c r="IFD412" s="123"/>
      <c r="IFE412" s="123"/>
      <c r="IFF412" s="123"/>
      <c r="IFG412" s="123"/>
      <c r="IFH412" s="123"/>
      <c r="IFI412" s="123"/>
      <c r="IFJ412" s="123"/>
      <c r="IFK412" s="123"/>
      <c r="IFL412" s="123"/>
      <c r="IFM412" s="123"/>
      <c r="IFN412" s="123"/>
      <c r="IFO412" s="123"/>
      <c r="IFP412" s="123"/>
      <c r="IFQ412" s="123"/>
      <c r="IFR412" s="123"/>
      <c r="IFS412" s="123"/>
      <c r="IFT412" s="123"/>
      <c r="IFU412" s="123"/>
      <c r="IFV412" s="123"/>
      <c r="IFW412" s="123"/>
      <c r="IFX412" s="123"/>
      <c r="IFY412" s="123"/>
      <c r="IFZ412" s="123"/>
      <c r="IGA412" s="123"/>
      <c r="IGB412" s="123"/>
      <c r="IGC412" s="123"/>
      <c r="IGD412" s="123"/>
      <c r="IGE412" s="123"/>
      <c r="IGF412" s="123"/>
      <c r="IGG412" s="123"/>
      <c r="IGH412" s="123"/>
      <c r="IGI412" s="123"/>
      <c r="IGJ412" s="123"/>
      <c r="IGK412" s="123"/>
      <c r="IGL412" s="123"/>
      <c r="IGM412" s="123"/>
      <c r="IGN412" s="123"/>
      <c r="IGO412" s="123"/>
      <c r="IGP412" s="123"/>
      <c r="IGQ412" s="123"/>
      <c r="IGR412" s="123"/>
      <c r="IGS412" s="123"/>
      <c r="IGT412" s="123"/>
      <c r="IGU412" s="123"/>
      <c r="IGV412" s="123"/>
      <c r="IGW412" s="123"/>
      <c r="IGX412" s="123"/>
      <c r="IGY412" s="123"/>
      <c r="IGZ412" s="123"/>
      <c r="IHA412" s="123"/>
      <c r="IHB412" s="123"/>
      <c r="IHC412" s="123"/>
      <c r="IHD412" s="123"/>
      <c r="IHE412" s="123"/>
      <c r="IHF412" s="123"/>
      <c r="IHG412" s="123"/>
      <c r="IHH412" s="123"/>
      <c r="IHI412" s="123"/>
      <c r="IHJ412" s="123"/>
      <c r="IHK412" s="123"/>
      <c r="IHL412" s="123"/>
      <c r="IHM412" s="123"/>
      <c r="IHN412" s="123"/>
      <c r="IHO412" s="123"/>
      <c r="IHP412" s="123"/>
      <c r="IHQ412" s="123"/>
      <c r="IHR412" s="123"/>
      <c r="IHS412" s="123"/>
      <c r="IHT412" s="123"/>
      <c r="IHU412" s="123"/>
      <c r="IHV412" s="123"/>
      <c r="IHW412" s="123"/>
      <c r="IHX412" s="123"/>
      <c r="IHY412" s="123"/>
      <c r="IHZ412" s="123"/>
      <c r="IIA412" s="123"/>
      <c r="IIB412" s="123"/>
      <c r="IIC412" s="123"/>
      <c r="IID412" s="123"/>
      <c r="IIE412" s="123"/>
      <c r="IIF412" s="123"/>
      <c r="IIG412" s="123"/>
      <c r="IIH412" s="123"/>
      <c r="III412" s="123"/>
      <c r="IIJ412" s="123"/>
      <c r="IIK412" s="123"/>
      <c r="IIL412" s="123"/>
      <c r="IIM412" s="123"/>
      <c r="IIN412" s="123"/>
      <c r="IIO412" s="123"/>
      <c r="IIP412" s="123"/>
      <c r="IIQ412" s="123"/>
      <c r="IIR412" s="123"/>
      <c r="IIS412" s="123"/>
      <c r="IIT412" s="123"/>
      <c r="IIU412" s="123"/>
      <c r="IIV412" s="123"/>
      <c r="IIW412" s="123"/>
      <c r="IIX412" s="123"/>
      <c r="IIY412" s="123"/>
      <c r="IIZ412" s="123"/>
      <c r="IJA412" s="123"/>
      <c r="IJB412" s="123"/>
      <c r="IJC412" s="123"/>
      <c r="IJD412" s="123"/>
      <c r="IJE412" s="123"/>
      <c r="IJF412" s="123"/>
      <c r="IJG412" s="123"/>
      <c r="IJH412" s="123"/>
      <c r="IJI412" s="123"/>
      <c r="IJJ412" s="123"/>
      <c r="IJK412" s="123"/>
      <c r="IJL412" s="123"/>
      <c r="IJM412" s="123"/>
      <c r="IJN412" s="123"/>
      <c r="IJO412" s="123"/>
      <c r="IJP412" s="123"/>
      <c r="IJQ412" s="123"/>
      <c r="IJR412" s="123"/>
      <c r="IJS412" s="123"/>
      <c r="IJT412" s="123"/>
      <c r="IJU412" s="123"/>
      <c r="IJV412" s="123"/>
      <c r="IJW412" s="123"/>
      <c r="IJX412" s="123"/>
      <c r="IJY412" s="123"/>
      <c r="IJZ412" s="123"/>
      <c r="IKA412" s="123"/>
      <c r="IKB412" s="123"/>
      <c r="IKC412" s="123"/>
      <c r="IKD412" s="123"/>
      <c r="IKE412" s="123"/>
      <c r="IKF412" s="123"/>
      <c r="IKG412" s="123"/>
      <c r="IKH412" s="123"/>
      <c r="IKI412" s="123"/>
      <c r="IKJ412" s="123"/>
      <c r="IKK412" s="123"/>
      <c r="IKL412" s="123"/>
      <c r="IKM412" s="123"/>
      <c r="IKN412" s="123"/>
      <c r="IKO412" s="123"/>
      <c r="IKP412" s="123"/>
      <c r="IKQ412" s="123"/>
      <c r="IKR412" s="123"/>
      <c r="IKS412" s="123"/>
      <c r="IKT412" s="123"/>
      <c r="IKU412" s="123"/>
      <c r="IKV412" s="123"/>
      <c r="IKW412" s="123"/>
      <c r="IKX412" s="123"/>
      <c r="IKY412" s="123"/>
      <c r="IKZ412" s="123"/>
      <c r="ILA412" s="123"/>
      <c r="ILB412" s="123"/>
      <c r="ILC412" s="123"/>
      <c r="ILD412" s="123"/>
      <c r="ILE412" s="123"/>
      <c r="ILF412" s="123"/>
      <c r="ILG412" s="123"/>
      <c r="ILH412" s="123"/>
      <c r="ILI412" s="123"/>
      <c r="ILJ412" s="123"/>
      <c r="ILK412" s="123"/>
      <c r="ILL412" s="123"/>
      <c r="ILM412" s="123"/>
      <c r="ILN412" s="123"/>
      <c r="ILO412" s="123"/>
      <c r="ILP412" s="123"/>
      <c r="ILQ412" s="123"/>
      <c r="ILR412" s="123"/>
      <c r="ILS412" s="123"/>
      <c r="ILT412" s="123"/>
      <c r="ILU412" s="123"/>
      <c r="ILV412" s="123"/>
      <c r="ILW412" s="123"/>
      <c r="ILX412" s="123"/>
      <c r="ILY412" s="123"/>
      <c r="ILZ412" s="123"/>
      <c r="IMA412" s="123"/>
      <c r="IMB412" s="123"/>
      <c r="IMC412" s="123"/>
      <c r="IMD412" s="123"/>
      <c r="IME412" s="123"/>
      <c r="IMF412" s="123"/>
      <c r="IMG412" s="123"/>
      <c r="IMH412" s="123"/>
      <c r="IMI412" s="123"/>
      <c r="IMJ412" s="123"/>
      <c r="IMK412" s="123"/>
      <c r="IML412" s="123"/>
      <c r="IMM412" s="123"/>
      <c r="IMN412" s="123"/>
      <c r="IMO412" s="123"/>
      <c r="IMP412" s="123"/>
      <c r="IMQ412" s="123"/>
      <c r="IMR412" s="123"/>
      <c r="IMS412" s="123"/>
      <c r="IMT412" s="123"/>
      <c r="IMU412" s="123"/>
      <c r="IMV412" s="123"/>
      <c r="IMW412" s="123"/>
      <c r="IMX412" s="123"/>
      <c r="IMY412" s="123"/>
      <c r="IMZ412" s="123"/>
      <c r="INA412" s="123"/>
      <c r="INB412" s="123"/>
      <c r="INC412" s="123"/>
      <c r="IND412" s="123"/>
      <c r="INE412" s="123"/>
      <c r="INF412" s="123"/>
      <c r="ING412" s="123"/>
      <c r="INH412" s="123"/>
      <c r="INI412" s="123"/>
      <c r="INJ412" s="123"/>
      <c r="INK412" s="123"/>
      <c r="INL412" s="123"/>
      <c r="INM412" s="123"/>
      <c r="INN412" s="123"/>
      <c r="INO412" s="123"/>
      <c r="INP412" s="123"/>
      <c r="INQ412" s="123"/>
      <c r="INR412" s="123"/>
      <c r="INS412" s="123"/>
      <c r="INT412" s="123"/>
      <c r="INU412" s="123"/>
      <c r="INV412" s="123"/>
      <c r="INW412" s="123"/>
      <c r="INX412" s="123"/>
      <c r="INY412" s="123"/>
      <c r="INZ412" s="123"/>
      <c r="IOA412" s="123"/>
      <c r="IOB412" s="123"/>
      <c r="IOC412" s="123"/>
      <c r="IOD412" s="123"/>
      <c r="IOE412" s="123"/>
      <c r="IOF412" s="123"/>
      <c r="IOG412" s="123"/>
      <c r="IOH412" s="123"/>
      <c r="IOI412" s="123"/>
      <c r="IOJ412" s="123"/>
      <c r="IOK412" s="123"/>
      <c r="IOL412" s="123"/>
      <c r="IOM412" s="123"/>
      <c r="ION412" s="123"/>
      <c r="IOO412" s="123"/>
      <c r="IOP412" s="123"/>
      <c r="IOQ412" s="123"/>
      <c r="IOR412" s="123"/>
      <c r="IOS412" s="123"/>
      <c r="IOT412" s="123"/>
      <c r="IOU412" s="123"/>
      <c r="IOV412" s="123"/>
      <c r="IOW412" s="123"/>
      <c r="IOX412" s="123"/>
      <c r="IOY412" s="123"/>
      <c r="IOZ412" s="123"/>
      <c r="IPA412" s="123"/>
      <c r="IPB412" s="123"/>
      <c r="IPC412" s="123"/>
      <c r="IPD412" s="123"/>
      <c r="IPE412" s="123"/>
      <c r="IPF412" s="123"/>
      <c r="IPG412" s="123"/>
      <c r="IPH412" s="123"/>
      <c r="IPI412" s="123"/>
      <c r="IPJ412" s="123"/>
      <c r="IPK412" s="123"/>
      <c r="IPL412" s="123"/>
      <c r="IPM412" s="123"/>
      <c r="IPN412" s="123"/>
      <c r="IPO412" s="123"/>
      <c r="IPP412" s="123"/>
      <c r="IPQ412" s="123"/>
      <c r="IPR412" s="123"/>
      <c r="IPS412" s="123"/>
      <c r="IPT412" s="123"/>
      <c r="IPU412" s="123"/>
      <c r="IPV412" s="123"/>
      <c r="IPW412" s="123"/>
      <c r="IPX412" s="123"/>
      <c r="IPY412" s="123"/>
      <c r="IPZ412" s="123"/>
      <c r="IQA412" s="123"/>
      <c r="IQB412" s="123"/>
      <c r="IQC412" s="123"/>
      <c r="IQD412" s="123"/>
      <c r="IQE412" s="123"/>
      <c r="IQF412" s="123"/>
      <c r="IQG412" s="123"/>
      <c r="IQH412" s="123"/>
      <c r="IQI412" s="123"/>
      <c r="IQJ412" s="123"/>
      <c r="IQK412" s="123"/>
      <c r="IQL412" s="123"/>
      <c r="IQM412" s="123"/>
      <c r="IQN412" s="123"/>
      <c r="IQO412" s="123"/>
      <c r="IQP412" s="123"/>
      <c r="IQQ412" s="123"/>
      <c r="IQR412" s="123"/>
      <c r="IQS412" s="123"/>
      <c r="IQT412" s="123"/>
      <c r="IQU412" s="123"/>
      <c r="IQV412" s="123"/>
      <c r="IQW412" s="123"/>
      <c r="IQX412" s="123"/>
      <c r="IQY412" s="123"/>
      <c r="IQZ412" s="123"/>
      <c r="IRA412" s="123"/>
      <c r="IRB412" s="123"/>
      <c r="IRC412" s="123"/>
      <c r="IRD412" s="123"/>
      <c r="IRE412" s="123"/>
      <c r="IRF412" s="123"/>
      <c r="IRG412" s="123"/>
      <c r="IRH412" s="123"/>
      <c r="IRI412" s="123"/>
      <c r="IRJ412" s="123"/>
      <c r="IRK412" s="123"/>
      <c r="IRL412" s="123"/>
      <c r="IRM412" s="123"/>
      <c r="IRN412" s="123"/>
      <c r="IRO412" s="123"/>
      <c r="IRP412" s="123"/>
      <c r="IRQ412" s="123"/>
      <c r="IRR412" s="123"/>
      <c r="IRS412" s="123"/>
      <c r="IRT412" s="123"/>
      <c r="IRU412" s="123"/>
      <c r="IRV412" s="123"/>
      <c r="IRW412" s="123"/>
      <c r="IRX412" s="123"/>
      <c r="IRY412" s="123"/>
      <c r="IRZ412" s="123"/>
      <c r="ISA412" s="123"/>
      <c r="ISB412" s="123"/>
      <c r="ISC412" s="123"/>
      <c r="ISD412" s="123"/>
      <c r="ISE412" s="123"/>
      <c r="ISF412" s="123"/>
      <c r="ISG412" s="123"/>
      <c r="ISH412" s="123"/>
      <c r="ISI412" s="123"/>
      <c r="ISJ412" s="123"/>
      <c r="ISK412" s="123"/>
      <c r="ISL412" s="123"/>
      <c r="ISM412" s="123"/>
      <c r="ISN412" s="123"/>
      <c r="ISO412" s="123"/>
      <c r="ISP412" s="123"/>
      <c r="ISQ412" s="123"/>
      <c r="ISR412" s="123"/>
      <c r="ISS412" s="123"/>
      <c r="IST412" s="123"/>
      <c r="ISU412" s="123"/>
      <c r="ISV412" s="123"/>
      <c r="ISW412" s="123"/>
      <c r="ISX412" s="123"/>
      <c r="ISY412" s="123"/>
      <c r="ISZ412" s="123"/>
      <c r="ITA412" s="123"/>
      <c r="ITB412" s="123"/>
      <c r="ITC412" s="123"/>
      <c r="ITD412" s="123"/>
      <c r="ITE412" s="123"/>
      <c r="ITF412" s="123"/>
      <c r="ITG412" s="123"/>
      <c r="ITH412" s="123"/>
      <c r="ITI412" s="123"/>
      <c r="ITJ412" s="123"/>
      <c r="ITK412" s="123"/>
      <c r="ITL412" s="123"/>
      <c r="ITM412" s="123"/>
      <c r="ITN412" s="123"/>
      <c r="ITO412" s="123"/>
      <c r="ITP412" s="123"/>
      <c r="ITQ412" s="123"/>
      <c r="ITR412" s="123"/>
      <c r="ITS412" s="123"/>
      <c r="ITT412" s="123"/>
      <c r="ITU412" s="123"/>
      <c r="ITV412" s="123"/>
      <c r="ITW412" s="123"/>
      <c r="ITX412" s="123"/>
      <c r="ITY412" s="123"/>
      <c r="ITZ412" s="123"/>
      <c r="IUA412" s="123"/>
      <c r="IUB412" s="123"/>
      <c r="IUC412" s="123"/>
      <c r="IUD412" s="123"/>
      <c r="IUE412" s="123"/>
      <c r="IUF412" s="123"/>
      <c r="IUG412" s="123"/>
      <c r="IUH412" s="123"/>
      <c r="IUI412" s="123"/>
      <c r="IUJ412" s="123"/>
      <c r="IUK412" s="123"/>
      <c r="IUL412" s="123"/>
      <c r="IUM412" s="123"/>
      <c r="IUN412" s="123"/>
      <c r="IUO412" s="123"/>
      <c r="IUP412" s="123"/>
      <c r="IUQ412" s="123"/>
      <c r="IUR412" s="123"/>
      <c r="IUS412" s="123"/>
      <c r="IUT412" s="123"/>
      <c r="IUU412" s="123"/>
      <c r="IUV412" s="123"/>
      <c r="IUW412" s="123"/>
      <c r="IUX412" s="123"/>
      <c r="IUY412" s="123"/>
      <c r="IUZ412" s="123"/>
      <c r="IVA412" s="123"/>
      <c r="IVB412" s="123"/>
      <c r="IVC412" s="123"/>
      <c r="IVD412" s="123"/>
      <c r="IVE412" s="123"/>
      <c r="IVF412" s="123"/>
      <c r="IVG412" s="123"/>
      <c r="IVH412" s="123"/>
      <c r="IVI412" s="123"/>
      <c r="IVJ412" s="123"/>
      <c r="IVK412" s="123"/>
      <c r="IVL412" s="123"/>
      <c r="IVM412" s="123"/>
      <c r="IVN412" s="123"/>
      <c r="IVO412" s="123"/>
      <c r="IVP412" s="123"/>
      <c r="IVQ412" s="123"/>
      <c r="IVR412" s="123"/>
      <c r="IVS412" s="123"/>
      <c r="IVT412" s="123"/>
      <c r="IVU412" s="123"/>
      <c r="IVV412" s="123"/>
      <c r="IVW412" s="123"/>
      <c r="IVX412" s="123"/>
      <c r="IVY412" s="123"/>
      <c r="IVZ412" s="123"/>
      <c r="IWA412" s="123"/>
      <c r="IWB412" s="123"/>
      <c r="IWC412" s="123"/>
      <c r="IWD412" s="123"/>
      <c r="IWE412" s="123"/>
      <c r="IWF412" s="123"/>
      <c r="IWG412" s="123"/>
      <c r="IWH412" s="123"/>
      <c r="IWI412" s="123"/>
      <c r="IWJ412" s="123"/>
      <c r="IWK412" s="123"/>
      <c r="IWL412" s="123"/>
      <c r="IWM412" s="123"/>
      <c r="IWN412" s="123"/>
      <c r="IWO412" s="123"/>
      <c r="IWP412" s="123"/>
      <c r="IWQ412" s="123"/>
      <c r="IWR412" s="123"/>
      <c r="IWS412" s="123"/>
      <c r="IWT412" s="123"/>
      <c r="IWU412" s="123"/>
      <c r="IWV412" s="123"/>
      <c r="IWW412" s="123"/>
      <c r="IWX412" s="123"/>
      <c r="IWY412" s="123"/>
      <c r="IWZ412" s="123"/>
      <c r="IXA412" s="123"/>
      <c r="IXB412" s="123"/>
      <c r="IXC412" s="123"/>
      <c r="IXD412" s="123"/>
      <c r="IXE412" s="123"/>
      <c r="IXF412" s="123"/>
      <c r="IXG412" s="123"/>
      <c r="IXH412" s="123"/>
      <c r="IXI412" s="123"/>
      <c r="IXJ412" s="123"/>
      <c r="IXK412" s="123"/>
      <c r="IXL412" s="123"/>
      <c r="IXM412" s="123"/>
      <c r="IXN412" s="123"/>
      <c r="IXO412" s="123"/>
      <c r="IXP412" s="123"/>
      <c r="IXQ412" s="123"/>
      <c r="IXR412" s="123"/>
      <c r="IXS412" s="123"/>
      <c r="IXT412" s="123"/>
      <c r="IXU412" s="123"/>
      <c r="IXV412" s="123"/>
      <c r="IXW412" s="123"/>
      <c r="IXX412" s="123"/>
      <c r="IXY412" s="123"/>
      <c r="IXZ412" s="123"/>
      <c r="IYA412" s="123"/>
      <c r="IYB412" s="123"/>
      <c r="IYC412" s="123"/>
      <c r="IYD412" s="123"/>
      <c r="IYE412" s="123"/>
      <c r="IYF412" s="123"/>
      <c r="IYG412" s="123"/>
      <c r="IYH412" s="123"/>
      <c r="IYI412" s="123"/>
      <c r="IYJ412" s="123"/>
      <c r="IYK412" s="123"/>
      <c r="IYL412" s="123"/>
      <c r="IYM412" s="123"/>
      <c r="IYN412" s="123"/>
      <c r="IYO412" s="123"/>
      <c r="IYP412" s="123"/>
      <c r="IYQ412" s="123"/>
      <c r="IYR412" s="123"/>
      <c r="IYS412" s="123"/>
      <c r="IYT412" s="123"/>
      <c r="IYU412" s="123"/>
      <c r="IYV412" s="123"/>
      <c r="IYW412" s="123"/>
      <c r="IYX412" s="123"/>
      <c r="IYY412" s="123"/>
      <c r="IYZ412" s="123"/>
      <c r="IZA412" s="123"/>
      <c r="IZB412" s="123"/>
      <c r="IZC412" s="123"/>
      <c r="IZD412" s="123"/>
      <c r="IZE412" s="123"/>
      <c r="IZF412" s="123"/>
      <c r="IZG412" s="123"/>
      <c r="IZH412" s="123"/>
      <c r="IZI412" s="123"/>
      <c r="IZJ412" s="123"/>
      <c r="IZK412" s="123"/>
      <c r="IZL412" s="123"/>
      <c r="IZM412" s="123"/>
      <c r="IZN412" s="123"/>
      <c r="IZO412" s="123"/>
      <c r="IZP412" s="123"/>
      <c r="IZQ412" s="123"/>
      <c r="IZR412" s="123"/>
      <c r="IZS412" s="123"/>
      <c r="IZT412" s="123"/>
      <c r="IZU412" s="123"/>
      <c r="IZV412" s="123"/>
      <c r="IZW412" s="123"/>
      <c r="IZX412" s="123"/>
      <c r="IZY412" s="123"/>
      <c r="IZZ412" s="123"/>
      <c r="JAA412" s="123"/>
      <c r="JAB412" s="123"/>
      <c r="JAC412" s="123"/>
      <c r="JAD412" s="123"/>
      <c r="JAE412" s="123"/>
      <c r="JAF412" s="123"/>
      <c r="JAG412" s="123"/>
      <c r="JAH412" s="123"/>
      <c r="JAI412" s="123"/>
      <c r="JAJ412" s="123"/>
      <c r="JAK412" s="123"/>
      <c r="JAL412" s="123"/>
      <c r="JAM412" s="123"/>
      <c r="JAN412" s="123"/>
      <c r="JAO412" s="123"/>
      <c r="JAP412" s="123"/>
      <c r="JAQ412" s="123"/>
      <c r="JAR412" s="123"/>
      <c r="JAS412" s="123"/>
      <c r="JAT412" s="123"/>
      <c r="JAU412" s="123"/>
      <c r="JAV412" s="123"/>
      <c r="JAW412" s="123"/>
      <c r="JAX412" s="123"/>
      <c r="JAY412" s="123"/>
      <c r="JAZ412" s="123"/>
      <c r="JBA412" s="123"/>
      <c r="JBB412" s="123"/>
      <c r="JBC412" s="123"/>
      <c r="JBD412" s="123"/>
      <c r="JBE412" s="123"/>
      <c r="JBF412" s="123"/>
      <c r="JBG412" s="123"/>
      <c r="JBH412" s="123"/>
      <c r="JBI412" s="123"/>
      <c r="JBJ412" s="123"/>
      <c r="JBK412" s="123"/>
      <c r="JBL412" s="123"/>
      <c r="JBM412" s="123"/>
      <c r="JBN412" s="123"/>
      <c r="JBO412" s="123"/>
      <c r="JBP412" s="123"/>
      <c r="JBQ412" s="123"/>
      <c r="JBR412" s="123"/>
      <c r="JBS412" s="123"/>
      <c r="JBT412" s="123"/>
      <c r="JBU412" s="123"/>
      <c r="JBV412" s="123"/>
      <c r="JBW412" s="123"/>
      <c r="JBX412" s="123"/>
      <c r="JBY412" s="123"/>
      <c r="JBZ412" s="123"/>
      <c r="JCA412" s="123"/>
      <c r="JCB412" s="123"/>
      <c r="JCC412" s="123"/>
      <c r="JCD412" s="123"/>
      <c r="JCE412" s="123"/>
      <c r="JCF412" s="123"/>
      <c r="JCG412" s="123"/>
      <c r="JCH412" s="123"/>
      <c r="JCI412" s="123"/>
      <c r="JCJ412" s="123"/>
      <c r="JCK412" s="123"/>
      <c r="JCL412" s="123"/>
      <c r="JCM412" s="123"/>
      <c r="JCN412" s="123"/>
      <c r="JCO412" s="123"/>
      <c r="JCP412" s="123"/>
      <c r="JCQ412" s="123"/>
      <c r="JCR412" s="123"/>
      <c r="JCS412" s="123"/>
      <c r="JCT412" s="123"/>
      <c r="JCU412" s="123"/>
      <c r="JCV412" s="123"/>
      <c r="JCW412" s="123"/>
      <c r="JCX412" s="123"/>
      <c r="JCY412" s="123"/>
      <c r="JCZ412" s="123"/>
      <c r="JDA412" s="123"/>
      <c r="JDB412" s="123"/>
      <c r="JDC412" s="123"/>
      <c r="JDD412" s="123"/>
      <c r="JDE412" s="123"/>
      <c r="JDF412" s="123"/>
      <c r="JDG412" s="123"/>
      <c r="JDH412" s="123"/>
      <c r="JDI412" s="123"/>
      <c r="JDJ412" s="123"/>
      <c r="JDK412" s="123"/>
      <c r="JDL412" s="123"/>
      <c r="JDM412" s="123"/>
      <c r="JDN412" s="123"/>
      <c r="JDO412" s="123"/>
      <c r="JDP412" s="123"/>
      <c r="JDQ412" s="123"/>
      <c r="JDR412" s="123"/>
      <c r="JDS412" s="123"/>
      <c r="JDT412" s="123"/>
      <c r="JDU412" s="123"/>
      <c r="JDV412" s="123"/>
      <c r="JDW412" s="123"/>
      <c r="JDX412" s="123"/>
      <c r="JDY412" s="123"/>
      <c r="JDZ412" s="123"/>
      <c r="JEA412" s="123"/>
      <c r="JEB412" s="123"/>
      <c r="JEC412" s="123"/>
      <c r="JED412" s="123"/>
      <c r="JEE412" s="123"/>
      <c r="JEF412" s="123"/>
      <c r="JEG412" s="123"/>
      <c r="JEH412" s="123"/>
      <c r="JEI412" s="123"/>
      <c r="JEJ412" s="123"/>
      <c r="JEK412" s="123"/>
      <c r="JEL412" s="123"/>
      <c r="JEM412" s="123"/>
      <c r="JEN412" s="123"/>
      <c r="JEO412" s="123"/>
      <c r="JEP412" s="123"/>
      <c r="JEQ412" s="123"/>
      <c r="JER412" s="123"/>
      <c r="JES412" s="123"/>
      <c r="JET412" s="123"/>
      <c r="JEU412" s="123"/>
      <c r="JEV412" s="123"/>
      <c r="JEW412" s="123"/>
      <c r="JEX412" s="123"/>
      <c r="JEY412" s="123"/>
      <c r="JEZ412" s="123"/>
      <c r="JFA412" s="123"/>
      <c r="JFB412" s="123"/>
      <c r="JFC412" s="123"/>
      <c r="JFD412" s="123"/>
      <c r="JFE412" s="123"/>
      <c r="JFF412" s="123"/>
      <c r="JFG412" s="123"/>
      <c r="JFH412" s="123"/>
      <c r="JFI412" s="123"/>
      <c r="JFJ412" s="123"/>
      <c r="JFK412" s="123"/>
      <c r="JFL412" s="123"/>
      <c r="JFM412" s="123"/>
      <c r="JFN412" s="123"/>
      <c r="JFO412" s="123"/>
      <c r="JFP412" s="123"/>
      <c r="JFQ412" s="123"/>
      <c r="JFR412" s="123"/>
      <c r="JFS412" s="123"/>
      <c r="JFT412" s="123"/>
      <c r="JFU412" s="123"/>
      <c r="JFV412" s="123"/>
      <c r="JFW412" s="123"/>
      <c r="JFX412" s="123"/>
      <c r="JFY412" s="123"/>
      <c r="JFZ412" s="123"/>
      <c r="JGA412" s="123"/>
      <c r="JGB412" s="123"/>
      <c r="JGC412" s="123"/>
      <c r="JGD412" s="123"/>
      <c r="JGE412" s="123"/>
      <c r="JGF412" s="123"/>
      <c r="JGG412" s="123"/>
      <c r="JGH412" s="123"/>
      <c r="JGI412" s="123"/>
      <c r="JGJ412" s="123"/>
      <c r="JGK412" s="123"/>
      <c r="JGL412" s="123"/>
      <c r="JGM412" s="123"/>
      <c r="JGN412" s="123"/>
      <c r="JGO412" s="123"/>
      <c r="JGP412" s="123"/>
      <c r="JGQ412" s="123"/>
      <c r="JGR412" s="123"/>
      <c r="JGS412" s="123"/>
      <c r="JGT412" s="123"/>
      <c r="JGU412" s="123"/>
      <c r="JGV412" s="123"/>
      <c r="JGW412" s="123"/>
      <c r="JGX412" s="123"/>
      <c r="JGY412" s="123"/>
      <c r="JGZ412" s="123"/>
      <c r="JHA412" s="123"/>
      <c r="JHB412" s="123"/>
      <c r="JHC412" s="123"/>
      <c r="JHD412" s="123"/>
      <c r="JHE412" s="123"/>
      <c r="JHF412" s="123"/>
      <c r="JHG412" s="123"/>
      <c r="JHH412" s="123"/>
      <c r="JHI412" s="123"/>
      <c r="JHJ412" s="123"/>
      <c r="JHK412" s="123"/>
      <c r="JHL412" s="123"/>
      <c r="JHM412" s="123"/>
      <c r="JHN412" s="123"/>
      <c r="JHO412" s="123"/>
      <c r="JHP412" s="123"/>
      <c r="JHQ412" s="123"/>
      <c r="JHR412" s="123"/>
      <c r="JHS412" s="123"/>
      <c r="JHT412" s="123"/>
      <c r="JHU412" s="123"/>
      <c r="JHV412" s="123"/>
      <c r="JHW412" s="123"/>
      <c r="JHX412" s="123"/>
      <c r="JHY412" s="123"/>
      <c r="JHZ412" s="123"/>
      <c r="JIA412" s="123"/>
      <c r="JIB412" s="123"/>
      <c r="JIC412" s="123"/>
      <c r="JID412" s="123"/>
      <c r="JIE412" s="123"/>
      <c r="JIF412" s="123"/>
      <c r="JIG412" s="123"/>
      <c r="JIH412" s="123"/>
      <c r="JII412" s="123"/>
      <c r="JIJ412" s="123"/>
      <c r="JIK412" s="123"/>
      <c r="JIL412" s="123"/>
      <c r="JIM412" s="123"/>
      <c r="JIN412" s="123"/>
      <c r="JIO412" s="123"/>
      <c r="JIP412" s="123"/>
      <c r="JIQ412" s="123"/>
      <c r="JIR412" s="123"/>
      <c r="JIS412" s="123"/>
      <c r="JIT412" s="123"/>
      <c r="JIU412" s="123"/>
      <c r="JIV412" s="123"/>
      <c r="JIW412" s="123"/>
      <c r="JIX412" s="123"/>
      <c r="JIY412" s="123"/>
      <c r="JIZ412" s="123"/>
      <c r="JJA412" s="123"/>
      <c r="JJB412" s="123"/>
      <c r="JJC412" s="123"/>
      <c r="JJD412" s="123"/>
      <c r="JJE412" s="123"/>
      <c r="JJF412" s="123"/>
      <c r="JJG412" s="123"/>
      <c r="JJH412" s="123"/>
      <c r="JJI412" s="123"/>
      <c r="JJJ412" s="123"/>
      <c r="JJK412" s="123"/>
      <c r="JJL412" s="123"/>
      <c r="JJM412" s="123"/>
      <c r="JJN412" s="123"/>
      <c r="JJO412" s="123"/>
      <c r="JJP412" s="123"/>
      <c r="JJQ412" s="123"/>
      <c r="JJR412" s="123"/>
      <c r="JJS412" s="123"/>
      <c r="JJT412" s="123"/>
      <c r="JJU412" s="123"/>
      <c r="JJV412" s="123"/>
      <c r="JJW412" s="123"/>
      <c r="JJX412" s="123"/>
      <c r="JJY412" s="123"/>
      <c r="JJZ412" s="123"/>
      <c r="JKA412" s="123"/>
      <c r="JKB412" s="123"/>
      <c r="JKC412" s="123"/>
      <c r="JKD412" s="123"/>
      <c r="JKE412" s="123"/>
      <c r="JKF412" s="123"/>
      <c r="JKG412" s="123"/>
      <c r="JKH412" s="123"/>
      <c r="JKI412" s="123"/>
      <c r="JKJ412" s="123"/>
      <c r="JKK412" s="123"/>
      <c r="JKL412" s="123"/>
      <c r="JKM412" s="123"/>
      <c r="JKN412" s="123"/>
      <c r="JKO412" s="123"/>
      <c r="JKP412" s="123"/>
      <c r="JKQ412" s="123"/>
      <c r="JKR412" s="123"/>
      <c r="JKS412" s="123"/>
      <c r="JKT412" s="123"/>
      <c r="JKU412" s="123"/>
      <c r="JKV412" s="123"/>
      <c r="JKW412" s="123"/>
      <c r="JKX412" s="123"/>
      <c r="JKY412" s="123"/>
      <c r="JKZ412" s="123"/>
      <c r="JLA412" s="123"/>
      <c r="JLB412" s="123"/>
      <c r="JLC412" s="123"/>
      <c r="JLD412" s="123"/>
      <c r="JLE412" s="123"/>
      <c r="JLF412" s="123"/>
      <c r="JLG412" s="123"/>
      <c r="JLH412" s="123"/>
      <c r="JLI412" s="123"/>
      <c r="JLJ412" s="123"/>
      <c r="JLK412" s="123"/>
      <c r="JLL412" s="123"/>
      <c r="JLM412" s="123"/>
      <c r="JLN412" s="123"/>
      <c r="JLO412" s="123"/>
      <c r="JLP412" s="123"/>
      <c r="JLQ412" s="123"/>
      <c r="JLR412" s="123"/>
      <c r="JLS412" s="123"/>
      <c r="JLT412" s="123"/>
      <c r="JLU412" s="123"/>
      <c r="JLV412" s="123"/>
      <c r="JLW412" s="123"/>
      <c r="JLX412" s="123"/>
      <c r="JLY412" s="123"/>
      <c r="JLZ412" s="123"/>
      <c r="JMA412" s="123"/>
      <c r="JMB412" s="123"/>
      <c r="JMC412" s="123"/>
      <c r="JMD412" s="123"/>
      <c r="JME412" s="123"/>
      <c r="JMF412" s="123"/>
      <c r="JMG412" s="123"/>
      <c r="JMH412" s="123"/>
      <c r="JMI412" s="123"/>
      <c r="JMJ412" s="123"/>
      <c r="JMK412" s="123"/>
      <c r="JML412" s="123"/>
      <c r="JMM412" s="123"/>
      <c r="JMN412" s="123"/>
      <c r="JMO412" s="123"/>
      <c r="JMP412" s="123"/>
      <c r="JMQ412" s="123"/>
      <c r="JMR412" s="123"/>
      <c r="JMS412" s="123"/>
      <c r="JMT412" s="123"/>
      <c r="JMU412" s="123"/>
      <c r="JMV412" s="123"/>
      <c r="JMW412" s="123"/>
      <c r="JMX412" s="123"/>
      <c r="JMY412" s="123"/>
      <c r="JMZ412" s="123"/>
      <c r="JNA412" s="123"/>
      <c r="JNB412" s="123"/>
      <c r="JNC412" s="123"/>
      <c r="JND412" s="123"/>
      <c r="JNE412" s="123"/>
      <c r="JNF412" s="123"/>
      <c r="JNG412" s="123"/>
      <c r="JNH412" s="123"/>
      <c r="JNI412" s="123"/>
      <c r="JNJ412" s="123"/>
      <c r="JNK412" s="123"/>
      <c r="JNL412" s="123"/>
      <c r="JNM412" s="123"/>
      <c r="JNN412" s="123"/>
      <c r="JNO412" s="123"/>
      <c r="JNP412" s="123"/>
      <c r="JNQ412" s="123"/>
      <c r="JNR412" s="123"/>
      <c r="JNS412" s="123"/>
      <c r="JNT412" s="123"/>
      <c r="JNU412" s="123"/>
      <c r="JNV412" s="123"/>
      <c r="JNW412" s="123"/>
      <c r="JNX412" s="123"/>
      <c r="JNY412" s="123"/>
      <c r="JNZ412" s="123"/>
      <c r="JOA412" s="123"/>
      <c r="JOB412" s="123"/>
      <c r="JOC412" s="123"/>
      <c r="JOD412" s="123"/>
      <c r="JOE412" s="123"/>
      <c r="JOF412" s="123"/>
      <c r="JOG412" s="123"/>
      <c r="JOH412" s="123"/>
      <c r="JOI412" s="123"/>
      <c r="JOJ412" s="123"/>
      <c r="JOK412" s="123"/>
      <c r="JOL412" s="123"/>
      <c r="JOM412" s="123"/>
      <c r="JON412" s="123"/>
      <c r="JOO412" s="123"/>
      <c r="JOP412" s="123"/>
      <c r="JOQ412" s="123"/>
      <c r="JOR412" s="123"/>
      <c r="JOS412" s="123"/>
      <c r="JOT412" s="123"/>
      <c r="JOU412" s="123"/>
      <c r="JOV412" s="123"/>
      <c r="JOW412" s="123"/>
      <c r="JOX412" s="123"/>
      <c r="JOY412" s="123"/>
      <c r="JOZ412" s="123"/>
      <c r="JPA412" s="123"/>
      <c r="JPB412" s="123"/>
      <c r="JPC412" s="123"/>
      <c r="JPD412" s="123"/>
      <c r="JPE412" s="123"/>
      <c r="JPF412" s="123"/>
      <c r="JPG412" s="123"/>
      <c r="JPH412" s="123"/>
      <c r="JPI412" s="123"/>
      <c r="JPJ412" s="123"/>
      <c r="JPK412" s="123"/>
      <c r="JPL412" s="123"/>
      <c r="JPM412" s="123"/>
      <c r="JPN412" s="123"/>
      <c r="JPO412" s="123"/>
      <c r="JPP412" s="123"/>
      <c r="JPQ412" s="123"/>
      <c r="JPR412" s="123"/>
      <c r="JPS412" s="123"/>
      <c r="JPT412" s="123"/>
      <c r="JPU412" s="123"/>
      <c r="JPV412" s="123"/>
      <c r="JPW412" s="123"/>
      <c r="JPX412" s="123"/>
      <c r="JPY412" s="123"/>
      <c r="JPZ412" s="123"/>
      <c r="JQA412" s="123"/>
      <c r="JQB412" s="123"/>
      <c r="JQC412" s="123"/>
      <c r="JQD412" s="123"/>
      <c r="JQE412" s="123"/>
      <c r="JQF412" s="123"/>
      <c r="JQG412" s="123"/>
      <c r="JQH412" s="123"/>
      <c r="JQI412" s="123"/>
      <c r="JQJ412" s="123"/>
      <c r="JQK412" s="123"/>
      <c r="JQL412" s="123"/>
      <c r="JQM412" s="123"/>
      <c r="JQN412" s="123"/>
      <c r="JQO412" s="123"/>
      <c r="JQP412" s="123"/>
      <c r="JQQ412" s="123"/>
      <c r="JQR412" s="123"/>
      <c r="JQS412" s="123"/>
      <c r="JQT412" s="123"/>
      <c r="JQU412" s="123"/>
      <c r="JQV412" s="123"/>
      <c r="JQW412" s="123"/>
      <c r="JQX412" s="123"/>
      <c r="JQY412" s="123"/>
      <c r="JQZ412" s="123"/>
      <c r="JRA412" s="123"/>
      <c r="JRB412" s="123"/>
      <c r="JRC412" s="123"/>
      <c r="JRD412" s="123"/>
      <c r="JRE412" s="123"/>
      <c r="JRF412" s="123"/>
      <c r="JRG412" s="123"/>
      <c r="JRH412" s="123"/>
      <c r="JRI412" s="123"/>
      <c r="JRJ412" s="123"/>
      <c r="JRK412" s="123"/>
      <c r="JRL412" s="123"/>
      <c r="JRM412" s="123"/>
      <c r="JRN412" s="123"/>
      <c r="JRO412" s="123"/>
      <c r="JRP412" s="123"/>
      <c r="JRQ412" s="123"/>
      <c r="JRR412" s="123"/>
      <c r="JRS412" s="123"/>
      <c r="JRT412" s="123"/>
      <c r="JRU412" s="123"/>
      <c r="JRV412" s="123"/>
      <c r="JRW412" s="123"/>
      <c r="JRX412" s="123"/>
      <c r="JRY412" s="123"/>
      <c r="JRZ412" s="123"/>
      <c r="JSA412" s="123"/>
      <c r="JSB412" s="123"/>
      <c r="JSC412" s="123"/>
      <c r="JSD412" s="123"/>
      <c r="JSE412" s="123"/>
      <c r="JSF412" s="123"/>
      <c r="JSG412" s="123"/>
      <c r="JSH412" s="123"/>
      <c r="JSI412" s="123"/>
      <c r="JSJ412" s="123"/>
      <c r="JSK412" s="123"/>
      <c r="JSL412" s="123"/>
      <c r="JSM412" s="123"/>
      <c r="JSN412" s="123"/>
      <c r="JSO412" s="123"/>
      <c r="JSP412" s="123"/>
      <c r="JSQ412" s="123"/>
      <c r="JSR412" s="123"/>
      <c r="JSS412" s="123"/>
      <c r="JST412" s="123"/>
      <c r="JSU412" s="123"/>
      <c r="JSV412" s="123"/>
      <c r="JSW412" s="123"/>
      <c r="JSX412" s="123"/>
      <c r="JSY412" s="123"/>
      <c r="JSZ412" s="123"/>
      <c r="JTA412" s="123"/>
      <c r="JTB412" s="123"/>
      <c r="JTC412" s="123"/>
      <c r="JTD412" s="123"/>
      <c r="JTE412" s="123"/>
      <c r="JTF412" s="123"/>
      <c r="JTG412" s="123"/>
      <c r="JTH412" s="123"/>
      <c r="JTI412" s="123"/>
      <c r="JTJ412" s="123"/>
      <c r="JTK412" s="123"/>
      <c r="JTL412" s="123"/>
      <c r="JTM412" s="123"/>
      <c r="JTN412" s="123"/>
      <c r="JTO412" s="123"/>
      <c r="JTP412" s="123"/>
      <c r="JTQ412" s="123"/>
      <c r="JTR412" s="123"/>
      <c r="JTS412" s="123"/>
      <c r="JTT412" s="123"/>
      <c r="JTU412" s="123"/>
      <c r="JTV412" s="123"/>
      <c r="JTW412" s="123"/>
      <c r="JTX412" s="123"/>
      <c r="JTY412" s="123"/>
      <c r="JTZ412" s="123"/>
      <c r="JUA412" s="123"/>
      <c r="JUB412" s="123"/>
      <c r="JUC412" s="123"/>
      <c r="JUD412" s="123"/>
      <c r="JUE412" s="123"/>
      <c r="JUF412" s="123"/>
      <c r="JUG412" s="123"/>
      <c r="JUH412" s="123"/>
      <c r="JUI412" s="123"/>
      <c r="JUJ412" s="123"/>
      <c r="JUK412" s="123"/>
      <c r="JUL412" s="123"/>
      <c r="JUM412" s="123"/>
      <c r="JUN412" s="123"/>
      <c r="JUO412" s="123"/>
      <c r="JUP412" s="123"/>
      <c r="JUQ412" s="123"/>
      <c r="JUR412" s="123"/>
      <c r="JUS412" s="123"/>
      <c r="JUT412" s="123"/>
      <c r="JUU412" s="123"/>
      <c r="JUV412" s="123"/>
      <c r="JUW412" s="123"/>
      <c r="JUX412" s="123"/>
      <c r="JUY412" s="123"/>
      <c r="JUZ412" s="123"/>
      <c r="JVA412" s="123"/>
      <c r="JVB412" s="123"/>
      <c r="JVC412" s="123"/>
      <c r="JVD412" s="123"/>
      <c r="JVE412" s="123"/>
      <c r="JVF412" s="123"/>
      <c r="JVG412" s="123"/>
      <c r="JVH412" s="123"/>
      <c r="JVI412" s="123"/>
      <c r="JVJ412" s="123"/>
      <c r="JVK412" s="123"/>
      <c r="JVL412" s="123"/>
      <c r="JVM412" s="123"/>
      <c r="JVN412" s="123"/>
      <c r="JVO412" s="123"/>
      <c r="JVP412" s="123"/>
      <c r="JVQ412" s="123"/>
      <c r="JVR412" s="123"/>
      <c r="JVS412" s="123"/>
      <c r="JVT412" s="123"/>
      <c r="JVU412" s="123"/>
      <c r="JVV412" s="123"/>
      <c r="JVW412" s="123"/>
      <c r="JVX412" s="123"/>
      <c r="JVY412" s="123"/>
      <c r="JVZ412" s="123"/>
      <c r="JWA412" s="123"/>
      <c r="JWB412" s="123"/>
      <c r="JWC412" s="123"/>
      <c r="JWD412" s="123"/>
      <c r="JWE412" s="123"/>
      <c r="JWF412" s="123"/>
      <c r="JWG412" s="123"/>
      <c r="JWH412" s="123"/>
      <c r="JWI412" s="123"/>
      <c r="JWJ412" s="123"/>
      <c r="JWK412" s="123"/>
      <c r="JWL412" s="123"/>
      <c r="JWM412" s="123"/>
      <c r="JWN412" s="123"/>
      <c r="JWO412" s="123"/>
      <c r="JWP412" s="123"/>
      <c r="JWQ412" s="123"/>
      <c r="JWR412" s="123"/>
      <c r="JWS412" s="123"/>
      <c r="JWT412" s="123"/>
      <c r="JWU412" s="123"/>
      <c r="JWV412" s="123"/>
      <c r="JWW412" s="123"/>
      <c r="JWX412" s="123"/>
      <c r="JWY412" s="123"/>
      <c r="JWZ412" s="123"/>
      <c r="JXA412" s="123"/>
      <c r="JXB412" s="123"/>
      <c r="JXC412" s="123"/>
      <c r="JXD412" s="123"/>
      <c r="JXE412" s="123"/>
      <c r="JXF412" s="123"/>
      <c r="JXG412" s="123"/>
      <c r="JXH412" s="123"/>
      <c r="JXI412" s="123"/>
      <c r="JXJ412" s="123"/>
      <c r="JXK412" s="123"/>
      <c r="JXL412" s="123"/>
      <c r="JXM412" s="123"/>
      <c r="JXN412" s="123"/>
      <c r="JXO412" s="123"/>
      <c r="JXP412" s="123"/>
      <c r="JXQ412" s="123"/>
      <c r="JXR412" s="123"/>
      <c r="JXS412" s="123"/>
      <c r="JXT412" s="123"/>
      <c r="JXU412" s="123"/>
      <c r="JXV412" s="123"/>
      <c r="JXW412" s="123"/>
      <c r="JXX412" s="123"/>
      <c r="JXY412" s="123"/>
      <c r="JXZ412" s="123"/>
      <c r="JYA412" s="123"/>
      <c r="JYB412" s="123"/>
      <c r="JYC412" s="123"/>
      <c r="JYD412" s="123"/>
      <c r="JYE412" s="123"/>
      <c r="JYF412" s="123"/>
      <c r="JYG412" s="123"/>
      <c r="JYH412" s="123"/>
      <c r="JYI412" s="123"/>
      <c r="JYJ412" s="123"/>
      <c r="JYK412" s="123"/>
      <c r="JYL412" s="123"/>
      <c r="JYM412" s="123"/>
      <c r="JYN412" s="123"/>
      <c r="JYO412" s="123"/>
      <c r="JYP412" s="123"/>
      <c r="JYQ412" s="123"/>
      <c r="JYR412" s="123"/>
      <c r="JYS412" s="123"/>
      <c r="JYT412" s="123"/>
      <c r="JYU412" s="123"/>
      <c r="JYV412" s="123"/>
      <c r="JYW412" s="123"/>
      <c r="JYX412" s="123"/>
      <c r="JYY412" s="123"/>
      <c r="JYZ412" s="123"/>
      <c r="JZA412" s="123"/>
      <c r="JZB412" s="123"/>
      <c r="JZC412" s="123"/>
      <c r="JZD412" s="123"/>
      <c r="JZE412" s="123"/>
      <c r="JZF412" s="123"/>
      <c r="JZG412" s="123"/>
      <c r="JZH412" s="123"/>
      <c r="JZI412" s="123"/>
      <c r="JZJ412" s="123"/>
      <c r="JZK412" s="123"/>
      <c r="JZL412" s="123"/>
      <c r="JZM412" s="123"/>
      <c r="JZN412" s="123"/>
      <c r="JZO412" s="123"/>
      <c r="JZP412" s="123"/>
      <c r="JZQ412" s="123"/>
      <c r="JZR412" s="123"/>
      <c r="JZS412" s="123"/>
      <c r="JZT412" s="123"/>
      <c r="JZU412" s="123"/>
      <c r="JZV412" s="123"/>
      <c r="JZW412" s="123"/>
      <c r="JZX412" s="123"/>
      <c r="JZY412" s="123"/>
      <c r="JZZ412" s="123"/>
      <c r="KAA412" s="123"/>
      <c r="KAB412" s="123"/>
      <c r="KAC412" s="123"/>
      <c r="KAD412" s="123"/>
      <c r="KAE412" s="123"/>
      <c r="KAF412" s="123"/>
      <c r="KAG412" s="123"/>
      <c r="KAH412" s="123"/>
      <c r="KAI412" s="123"/>
      <c r="KAJ412" s="123"/>
      <c r="KAK412" s="123"/>
      <c r="KAL412" s="123"/>
      <c r="KAM412" s="123"/>
      <c r="KAN412" s="123"/>
      <c r="KAO412" s="123"/>
      <c r="KAP412" s="123"/>
      <c r="KAQ412" s="123"/>
      <c r="KAR412" s="123"/>
      <c r="KAS412" s="123"/>
      <c r="KAT412" s="123"/>
      <c r="KAU412" s="123"/>
      <c r="KAV412" s="123"/>
      <c r="KAW412" s="123"/>
      <c r="KAX412" s="123"/>
      <c r="KAY412" s="123"/>
      <c r="KAZ412" s="123"/>
      <c r="KBA412" s="123"/>
      <c r="KBB412" s="123"/>
      <c r="KBC412" s="123"/>
      <c r="KBD412" s="123"/>
      <c r="KBE412" s="123"/>
      <c r="KBF412" s="123"/>
      <c r="KBG412" s="123"/>
      <c r="KBH412" s="123"/>
      <c r="KBI412" s="123"/>
      <c r="KBJ412" s="123"/>
      <c r="KBK412" s="123"/>
      <c r="KBL412" s="123"/>
      <c r="KBM412" s="123"/>
      <c r="KBN412" s="123"/>
      <c r="KBO412" s="123"/>
      <c r="KBP412" s="123"/>
      <c r="KBQ412" s="123"/>
      <c r="KBR412" s="123"/>
      <c r="KBS412" s="123"/>
      <c r="KBT412" s="123"/>
      <c r="KBU412" s="123"/>
      <c r="KBV412" s="123"/>
      <c r="KBW412" s="123"/>
      <c r="KBX412" s="123"/>
      <c r="KBY412" s="123"/>
      <c r="KBZ412" s="123"/>
      <c r="KCA412" s="123"/>
      <c r="KCB412" s="123"/>
      <c r="KCC412" s="123"/>
      <c r="KCD412" s="123"/>
      <c r="KCE412" s="123"/>
      <c r="KCF412" s="123"/>
      <c r="KCG412" s="123"/>
      <c r="KCH412" s="123"/>
      <c r="KCI412" s="123"/>
      <c r="KCJ412" s="123"/>
      <c r="KCK412" s="123"/>
      <c r="KCL412" s="123"/>
      <c r="KCM412" s="123"/>
      <c r="KCN412" s="123"/>
      <c r="KCO412" s="123"/>
      <c r="KCP412" s="123"/>
      <c r="KCQ412" s="123"/>
      <c r="KCR412" s="123"/>
      <c r="KCS412" s="123"/>
      <c r="KCT412" s="123"/>
      <c r="KCU412" s="123"/>
      <c r="KCV412" s="123"/>
      <c r="KCW412" s="123"/>
      <c r="KCX412" s="123"/>
      <c r="KCY412" s="123"/>
      <c r="KCZ412" s="123"/>
      <c r="KDA412" s="123"/>
      <c r="KDB412" s="123"/>
      <c r="KDC412" s="123"/>
      <c r="KDD412" s="123"/>
      <c r="KDE412" s="123"/>
      <c r="KDF412" s="123"/>
      <c r="KDG412" s="123"/>
      <c r="KDH412" s="123"/>
      <c r="KDI412" s="123"/>
      <c r="KDJ412" s="123"/>
      <c r="KDK412" s="123"/>
      <c r="KDL412" s="123"/>
      <c r="KDM412" s="123"/>
      <c r="KDN412" s="123"/>
      <c r="KDO412" s="123"/>
      <c r="KDP412" s="123"/>
      <c r="KDQ412" s="123"/>
      <c r="KDR412" s="123"/>
      <c r="KDS412" s="123"/>
      <c r="KDT412" s="123"/>
      <c r="KDU412" s="123"/>
      <c r="KDV412" s="123"/>
      <c r="KDW412" s="123"/>
      <c r="KDX412" s="123"/>
      <c r="KDY412" s="123"/>
      <c r="KDZ412" s="123"/>
      <c r="KEA412" s="123"/>
      <c r="KEB412" s="123"/>
      <c r="KEC412" s="123"/>
      <c r="KED412" s="123"/>
      <c r="KEE412" s="123"/>
      <c r="KEF412" s="123"/>
      <c r="KEG412" s="123"/>
      <c r="KEH412" s="123"/>
      <c r="KEI412" s="123"/>
      <c r="KEJ412" s="123"/>
      <c r="KEK412" s="123"/>
      <c r="KEL412" s="123"/>
      <c r="KEM412" s="123"/>
      <c r="KEN412" s="123"/>
      <c r="KEO412" s="123"/>
      <c r="KEP412" s="123"/>
      <c r="KEQ412" s="123"/>
      <c r="KER412" s="123"/>
      <c r="KES412" s="123"/>
      <c r="KET412" s="123"/>
      <c r="KEU412" s="123"/>
      <c r="KEV412" s="123"/>
      <c r="KEW412" s="123"/>
      <c r="KEX412" s="123"/>
      <c r="KEY412" s="123"/>
      <c r="KEZ412" s="123"/>
      <c r="KFA412" s="123"/>
      <c r="KFB412" s="123"/>
      <c r="KFC412" s="123"/>
      <c r="KFD412" s="123"/>
      <c r="KFE412" s="123"/>
      <c r="KFF412" s="123"/>
      <c r="KFG412" s="123"/>
      <c r="KFH412" s="123"/>
      <c r="KFI412" s="123"/>
      <c r="KFJ412" s="123"/>
      <c r="KFK412" s="123"/>
      <c r="KFL412" s="123"/>
      <c r="KFM412" s="123"/>
      <c r="KFN412" s="123"/>
      <c r="KFO412" s="123"/>
      <c r="KFP412" s="123"/>
      <c r="KFQ412" s="123"/>
      <c r="KFR412" s="123"/>
      <c r="KFS412" s="123"/>
      <c r="KFT412" s="123"/>
      <c r="KFU412" s="123"/>
      <c r="KFV412" s="123"/>
      <c r="KFW412" s="123"/>
      <c r="KFX412" s="123"/>
      <c r="KFY412" s="123"/>
      <c r="KFZ412" s="123"/>
      <c r="KGA412" s="123"/>
      <c r="KGB412" s="123"/>
      <c r="KGC412" s="123"/>
      <c r="KGD412" s="123"/>
      <c r="KGE412" s="123"/>
      <c r="KGF412" s="123"/>
      <c r="KGG412" s="123"/>
      <c r="KGH412" s="123"/>
      <c r="KGI412" s="123"/>
      <c r="KGJ412" s="123"/>
      <c r="KGK412" s="123"/>
      <c r="KGL412" s="123"/>
      <c r="KGM412" s="123"/>
      <c r="KGN412" s="123"/>
      <c r="KGO412" s="123"/>
      <c r="KGP412" s="123"/>
      <c r="KGQ412" s="123"/>
      <c r="KGR412" s="123"/>
      <c r="KGS412" s="123"/>
      <c r="KGT412" s="123"/>
      <c r="KGU412" s="123"/>
      <c r="KGV412" s="123"/>
      <c r="KGW412" s="123"/>
      <c r="KGX412" s="123"/>
      <c r="KGY412" s="123"/>
      <c r="KGZ412" s="123"/>
      <c r="KHA412" s="123"/>
      <c r="KHB412" s="123"/>
      <c r="KHC412" s="123"/>
      <c r="KHD412" s="123"/>
      <c r="KHE412" s="123"/>
      <c r="KHF412" s="123"/>
      <c r="KHG412" s="123"/>
      <c r="KHH412" s="123"/>
      <c r="KHI412" s="123"/>
      <c r="KHJ412" s="123"/>
      <c r="KHK412" s="123"/>
      <c r="KHL412" s="123"/>
      <c r="KHM412" s="123"/>
      <c r="KHN412" s="123"/>
      <c r="KHO412" s="123"/>
      <c r="KHP412" s="123"/>
      <c r="KHQ412" s="123"/>
      <c r="KHR412" s="123"/>
      <c r="KHS412" s="123"/>
      <c r="KHT412" s="123"/>
      <c r="KHU412" s="123"/>
      <c r="KHV412" s="123"/>
      <c r="KHW412" s="123"/>
      <c r="KHX412" s="123"/>
      <c r="KHY412" s="123"/>
      <c r="KHZ412" s="123"/>
      <c r="KIA412" s="123"/>
      <c r="KIB412" s="123"/>
      <c r="KIC412" s="123"/>
      <c r="KID412" s="123"/>
      <c r="KIE412" s="123"/>
      <c r="KIF412" s="123"/>
      <c r="KIG412" s="123"/>
      <c r="KIH412" s="123"/>
      <c r="KII412" s="123"/>
      <c r="KIJ412" s="123"/>
      <c r="KIK412" s="123"/>
      <c r="KIL412" s="123"/>
      <c r="KIM412" s="123"/>
      <c r="KIN412" s="123"/>
      <c r="KIO412" s="123"/>
      <c r="KIP412" s="123"/>
      <c r="KIQ412" s="123"/>
      <c r="KIR412" s="123"/>
      <c r="KIS412" s="123"/>
      <c r="KIT412" s="123"/>
      <c r="KIU412" s="123"/>
      <c r="KIV412" s="123"/>
      <c r="KIW412" s="123"/>
      <c r="KIX412" s="123"/>
      <c r="KIY412" s="123"/>
      <c r="KIZ412" s="123"/>
      <c r="KJA412" s="123"/>
      <c r="KJB412" s="123"/>
      <c r="KJC412" s="123"/>
      <c r="KJD412" s="123"/>
      <c r="KJE412" s="123"/>
      <c r="KJF412" s="123"/>
      <c r="KJG412" s="123"/>
      <c r="KJH412" s="123"/>
      <c r="KJI412" s="123"/>
      <c r="KJJ412" s="123"/>
      <c r="KJK412" s="123"/>
      <c r="KJL412" s="123"/>
      <c r="KJM412" s="123"/>
      <c r="KJN412" s="123"/>
      <c r="KJO412" s="123"/>
      <c r="KJP412" s="123"/>
      <c r="KJQ412" s="123"/>
      <c r="KJR412" s="123"/>
      <c r="KJS412" s="123"/>
      <c r="KJT412" s="123"/>
      <c r="KJU412" s="123"/>
      <c r="KJV412" s="123"/>
      <c r="KJW412" s="123"/>
      <c r="KJX412" s="123"/>
      <c r="KJY412" s="123"/>
      <c r="KJZ412" s="123"/>
      <c r="KKA412" s="123"/>
      <c r="KKB412" s="123"/>
      <c r="KKC412" s="123"/>
      <c r="KKD412" s="123"/>
      <c r="KKE412" s="123"/>
      <c r="KKF412" s="123"/>
      <c r="KKG412" s="123"/>
      <c r="KKH412" s="123"/>
      <c r="KKI412" s="123"/>
      <c r="KKJ412" s="123"/>
      <c r="KKK412" s="123"/>
      <c r="KKL412" s="123"/>
      <c r="KKM412" s="123"/>
      <c r="KKN412" s="123"/>
      <c r="KKO412" s="123"/>
      <c r="KKP412" s="123"/>
      <c r="KKQ412" s="123"/>
      <c r="KKR412" s="123"/>
      <c r="KKS412" s="123"/>
      <c r="KKT412" s="123"/>
      <c r="KKU412" s="123"/>
      <c r="KKV412" s="123"/>
      <c r="KKW412" s="123"/>
      <c r="KKX412" s="123"/>
      <c r="KKY412" s="123"/>
      <c r="KKZ412" s="123"/>
      <c r="KLA412" s="123"/>
      <c r="KLB412" s="123"/>
      <c r="KLC412" s="123"/>
      <c r="KLD412" s="123"/>
      <c r="KLE412" s="123"/>
      <c r="KLF412" s="123"/>
      <c r="KLG412" s="123"/>
      <c r="KLH412" s="123"/>
      <c r="KLI412" s="123"/>
      <c r="KLJ412" s="123"/>
      <c r="KLK412" s="123"/>
      <c r="KLL412" s="123"/>
      <c r="KLM412" s="123"/>
      <c r="KLN412" s="123"/>
      <c r="KLO412" s="123"/>
      <c r="KLP412" s="123"/>
      <c r="KLQ412" s="123"/>
      <c r="KLR412" s="123"/>
      <c r="KLS412" s="123"/>
      <c r="KLT412" s="123"/>
      <c r="KLU412" s="123"/>
      <c r="KLV412" s="123"/>
      <c r="KLW412" s="123"/>
      <c r="KLX412" s="123"/>
      <c r="KLY412" s="123"/>
      <c r="KLZ412" s="123"/>
      <c r="KMA412" s="123"/>
      <c r="KMB412" s="123"/>
      <c r="KMC412" s="123"/>
      <c r="KMD412" s="123"/>
      <c r="KME412" s="123"/>
      <c r="KMF412" s="123"/>
      <c r="KMG412" s="123"/>
      <c r="KMH412" s="123"/>
      <c r="KMI412" s="123"/>
      <c r="KMJ412" s="123"/>
      <c r="KMK412" s="123"/>
      <c r="KML412" s="123"/>
      <c r="KMM412" s="123"/>
      <c r="KMN412" s="123"/>
      <c r="KMO412" s="123"/>
      <c r="KMP412" s="123"/>
      <c r="KMQ412" s="123"/>
      <c r="KMR412" s="123"/>
      <c r="KMS412" s="123"/>
      <c r="KMT412" s="123"/>
      <c r="KMU412" s="123"/>
      <c r="KMV412" s="123"/>
      <c r="KMW412" s="123"/>
      <c r="KMX412" s="123"/>
      <c r="KMY412" s="123"/>
      <c r="KMZ412" s="123"/>
      <c r="KNA412" s="123"/>
      <c r="KNB412" s="123"/>
      <c r="KNC412" s="123"/>
      <c r="KND412" s="123"/>
      <c r="KNE412" s="123"/>
      <c r="KNF412" s="123"/>
      <c r="KNG412" s="123"/>
      <c r="KNH412" s="123"/>
      <c r="KNI412" s="123"/>
      <c r="KNJ412" s="123"/>
      <c r="KNK412" s="123"/>
      <c r="KNL412" s="123"/>
      <c r="KNM412" s="123"/>
      <c r="KNN412" s="123"/>
      <c r="KNO412" s="123"/>
      <c r="KNP412" s="123"/>
      <c r="KNQ412" s="123"/>
      <c r="KNR412" s="123"/>
      <c r="KNS412" s="123"/>
      <c r="KNT412" s="123"/>
      <c r="KNU412" s="123"/>
      <c r="KNV412" s="123"/>
      <c r="KNW412" s="123"/>
      <c r="KNX412" s="123"/>
      <c r="KNY412" s="123"/>
      <c r="KNZ412" s="123"/>
      <c r="KOA412" s="123"/>
      <c r="KOB412" s="123"/>
      <c r="KOC412" s="123"/>
      <c r="KOD412" s="123"/>
      <c r="KOE412" s="123"/>
      <c r="KOF412" s="123"/>
      <c r="KOG412" s="123"/>
      <c r="KOH412" s="123"/>
      <c r="KOI412" s="123"/>
      <c r="KOJ412" s="123"/>
      <c r="KOK412" s="123"/>
      <c r="KOL412" s="123"/>
      <c r="KOM412" s="123"/>
      <c r="KON412" s="123"/>
      <c r="KOO412" s="123"/>
      <c r="KOP412" s="123"/>
      <c r="KOQ412" s="123"/>
      <c r="KOR412" s="123"/>
      <c r="KOS412" s="123"/>
      <c r="KOT412" s="123"/>
      <c r="KOU412" s="123"/>
      <c r="KOV412" s="123"/>
      <c r="KOW412" s="123"/>
      <c r="KOX412" s="123"/>
      <c r="KOY412" s="123"/>
      <c r="KOZ412" s="123"/>
      <c r="KPA412" s="123"/>
      <c r="KPB412" s="123"/>
      <c r="KPC412" s="123"/>
      <c r="KPD412" s="123"/>
      <c r="KPE412" s="123"/>
      <c r="KPF412" s="123"/>
      <c r="KPG412" s="123"/>
      <c r="KPH412" s="123"/>
      <c r="KPI412" s="123"/>
      <c r="KPJ412" s="123"/>
      <c r="KPK412" s="123"/>
      <c r="KPL412" s="123"/>
      <c r="KPM412" s="123"/>
      <c r="KPN412" s="123"/>
      <c r="KPO412" s="123"/>
      <c r="KPP412" s="123"/>
      <c r="KPQ412" s="123"/>
      <c r="KPR412" s="123"/>
      <c r="KPS412" s="123"/>
      <c r="KPT412" s="123"/>
      <c r="KPU412" s="123"/>
      <c r="KPV412" s="123"/>
      <c r="KPW412" s="123"/>
      <c r="KPX412" s="123"/>
      <c r="KPY412" s="123"/>
      <c r="KPZ412" s="123"/>
      <c r="KQA412" s="123"/>
      <c r="KQB412" s="123"/>
      <c r="KQC412" s="123"/>
      <c r="KQD412" s="123"/>
      <c r="KQE412" s="123"/>
      <c r="KQF412" s="123"/>
      <c r="KQG412" s="123"/>
      <c r="KQH412" s="123"/>
      <c r="KQI412" s="123"/>
      <c r="KQJ412" s="123"/>
      <c r="KQK412" s="123"/>
      <c r="KQL412" s="123"/>
      <c r="KQM412" s="123"/>
      <c r="KQN412" s="123"/>
      <c r="KQO412" s="123"/>
      <c r="KQP412" s="123"/>
      <c r="KQQ412" s="123"/>
      <c r="KQR412" s="123"/>
      <c r="KQS412" s="123"/>
      <c r="KQT412" s="123"/>
      <c r="KQU412" s="123"/>
      <c r="KQV412" s="123"/>
      <c r="KQW412" s="123"/>
      <c r="KQX412" s="123"/>
      <c r="KQY412" s="123"/>
      <c r="KQZ412" s="123"/>
      <c r="KRA412" s="123"/>
      <c r="KRB412" s="123"/>
      <c r="KRC412" s="123"/>
      <c r="KRD412" s="123"/>
      <c r="KRE412" s="123"/>
      <c r="KRF412" s="123"/>
      <c r="KRG412" s="123"/>
      <c r="KRH412" s="123"/>
      <c r="KRI412" s="123"/>
      <c r="KRJ412" s="123"/>
      <c r="KRK412" s="123"/>
      <c r="KRL412" s="123"/>
      <c r="KRM412" s="123"/>
      <c r="KRN412" s="123"/>
      <c r="KRO412" s="123"/>
      <c r="KRP412" s="123"/>
      <c r="KRQ412" s="123"/>
      <c r="KRR412" s="123"/>
      <c r="KRS412" s="123"/>
      <c r="KRT412" s="123"/>
      <c r="KRU412" s="123"/>
      <c r="KRV412" s="123"/>
      <c r="KRW412" s="123"/>
      <c r="KRX412" s="123"/>
      <c r="KRY412" s="123"/>
      <c r="KRZ412" s="123"/>
      <c r="KSA412" s="123"/>
      <c r="KSB412" s="123"/>
      <c r="KSC412" s="123"/>
      <c r="KSD412" s="123"/>
      <c r="KSE412" s="123"/>
      <c r="KSF412" s="123"/>
      <c r="KSG412" s="123"/>
      <c r="KSH412" s="123"/>
      <c r="KSI412" s="123"/>
      <c r="KSJ412" s="123"/>
      <c r="KSK412" s="123"/>
      <c r="KSL412" s="123"/>
      <c r="KSM412" s="123"/>
      <c r="KSN412" s="123"/>
      <c r="KSO412" s="123"/>
      <c r="KSP412" s="123"/>
      <c r="KSQ412" s="123"/>
      <c r="KSR412" s="123"/>
      <c r="KSS412" s="123"/>
      <c r="KST412" s="123"/>
      <c r="KSU412" s="123"/>
      <c r="KSV412" s="123"/>
      <c r="KSW412" s="123"/>
      <c r="KSX412" s="123"/>
      <c r="KSY412" s="123"/>
      <c r="KSZ412" s="123"/>
      <c r="KTA412" s="123"/>
      <c r="KTB412" s="123"/>
      <c r="KTC412" s="123"/>
      <c r="KTD412" s="123"/>
      <c r="KTE412" s="123"/>
      <c r="KTF412" s="123"/>
      <c r="KTG412" s="123"/>
      <c r="KTH412" s="123"/>
      <c r="KTI412" s="123"/>
      <c r="KTJ412" s="123"/>
      <c r="KTK412" s="123"/>
      <c r="KTL412" s="123"/>
      <c r="KTM412" s="123"/>
      <c r="KTN412" s="123"/>
      <c r="KTO412" s="123"/>
      <c r="KTP412" s="123"/>
      <c r="KTQ412" s="123"/>
      <c r="KTR412" s="123"/>
      <c r="KTS412" s="123"/>
      <c r="KTT412" s="123"/>
      <c r="KTU412" s="123"/>
      <c r="KTV412" s="123"/>
      <c r="KTW412" s="123"/>
      <c r="KTX412" s="123"/>
      <c r="KTY412" s="123"/>
      <c r="KTZ412" s="123"/>
      <c r="KUA412" s="123"/>
      <c r="KUB412" s="123"/>
      <c r="KUC412" s="123"/>
      <c r="KUD412" s="123"/>
      <c r="KUE412" s="123"/>
      <c r="KUF412" s="123"/>
      <c r="KUG412" s="123"/>
      <c r="KUH412" s="123"/>
      <c r="KUI412" s="123"/>
      <c r="KUJ412" s="123"/>
      <c r="KUK412" s="123"/>
      <c r="KUL412" s="123"/>
      <c r="KUM412" s="123"/>
      <c r="KUN412" s="123"/>
      <c r="KUO412" s="123"/>
      <c r="KUP412" s="123"/>
      <c r="KUQ412" s="123"/>
      <c r="KUR412" s="123"/>
      <c r="KUS412" s="123"/>
      <c r="KUT412" s="123"/>
      <c r="KUU412" s="123"/>
      <c r="KUV412" s="123"/>
      <c r="KUW412" s="123"/>
      <c r="KUX412" s="123"/>
      <c r="KUY412" s="123"/>
      <c r="KUZ412" s="123"/>
      <c r="KVA412" s="123"/>
      <c r="KVB412" s="123"/>
      <c r="KVC412" s="123"/>
      <c r="KVD412" s="123"/>
      <c r="KVE412" s="123"/>
      <c r="KVF412" s="123"/>
      <c r="KVG412" s="123"/>
      <c r="KVH412" s="123"/>
      <c r="KVI412" s="123"/>
      <c r="KVJ412" s="123"/>
      <c r="KVK412" s="123"/>
      <c r="KVL412" s="123"/>
      <c r="KVM412" s="123"/>
      <c r="KVN412" s="123"/>
      <c r="KVO412" s="123"/>
      <c r="KVP412" s="123"/>
      <c r="KVQ412" s="123"/>
      <c r="KVR412" s="123"/>
      <c r="KVS412" s="123"/>
      <c r="KVT412" s="123"/>
      <c r="KVU412" s="123"/>
      <c r="KVV412" s="123"/>
      <c r="KVW412" s="123"/>
      <c r="KVX412" s="123"/>
      <c r="KVY412" s="123"/>
      <c r="KVZ412" s="123"/>
      <c r="KWA412" s="123"/>
      <c r="KWB412" s="123"/>
      <c r="KWC412" s="123"/>
      <c r="KWD412" s="123"/>
      <c r="KWE412" s="123"/>
      <c r="KWF412" s="123"/>
      <c r="KWG412" s="123"/>
      <c r="KWH412" s="123"/>
      <c r="KWI412" s="123"/>
      <c r="KWJ412" s="123"/>
      <c r="KWK412" s="123"/>
      <c r="KWL412" s="123"/>
      <c r="KWM412" s="123"/>
      <c r="KWN412" s="123"/>
      <c r="KWO412" s="123"/>
      <c r="KWP412" s="123"/>
      <c r="KWQ412" s="123"/>
      <c r="KWR412" s="123"/>
      <c r="KWS412" s="123"/>
      <c r="KWT412" s="123"/>
      <c r="KWU412" s="123"/>
      <c r="KWV412" s="123"/>
      <c r="KWW412" s="123"/>
      <c r="KWX412" s="123"/>
      <c r="KWY412" s="123"/>
      <c r="KWZ412" s="123"/>
      <c r="KXA412" s="123"/>
      <c r="KXB412" s="123"/>
      <c r="KXC412" s="123"/>
      <c r="KXD412" s="123"/>
      <c r="KXE412" s="123"/>
      <c r="KXF412" s="123"/>
      <c r="KXG412" s="123"/>
      <c r="KXH412" s="123"/>
      <c r="KXI412" s="123"/>
      <c r="KXJ412" s="123"/>
      <c r="KXK412" s="123"/>
      <c r="KXL412" s="123"/>
      <c r="KXM412" s="123"/>
      <c r="KXN412" s="123"/>
      <c r="KXO412" s="123"/>
      <c r="KXP412" s="123"/>
      <c r="KXQ412" s="123"/>
      <c r="KXR412" s="123"/>
      <c r="KXS412" s="123"/>
      <c r="KXT412" s="123"/>
      <c r="KXU412" s="123"/>
      <c r="KXV412" s="123"/>
      <c r="KXW412" s="123"/>
      <c r="KXX412" s="123"/>
      <c r="KXY412" s="123"/>
      <c r="KXZ412" s="123"/>
      <c r="KYA412" s="123"/>
      <c r="KYB412" s="123"/>
      <c r="KYC412" s="123"/>
      <c r="KYD412" s="123"/>
      <c r="KYE412" s="123"/>
      <c r="KYF412" s="123"/>
      <c r="KYG412" s="123"/>
      <c r="KYH412" s="123"/>
      <c r="KYI412" s="123"/>
      <c r="KYJ412" s="123"/>
      <c r="KYK412" s="123"/>
      <c r="KYL412" s="123"/>
      <c r="KYM412" s="123"/>
      <c r="KYN412" s="123"/>
      <c r="KYO412" s="123"/>
      <c r="KYP412" s="123"/>
      <c r="KYQ412" s="123"/>
      <c r="KYR412" s="123"/>
      <c r="KYS412" s="123"/>
      <c r="KYT412" s="123"/>
      <c r="KYU412" s="123"/>
      <c r="KYV412" s="123"/>
      <c r="KYW412" s="123"/>
      <c r="KYX412" s="123"/>
      <c r="KYY412" s="123"/>
      <c r="KYZ412" s="123"/>
      <c r="KZA412" s="123"/>
      <c r="KZB412" s="123"/>
      <c r="KZC412" s="123"/>
      <c r="KZD412" s="123"/>
      <c r="KZE412" s="123"/>
      <c r="KZF412" s="123"/>
      <c r="KZG412" s="123"/>
      <c r="KZH412" s="123"/>
      <c r="KZI412" s="123"/>
      <c r="KZJ412" s="123"/>
      <c r="KZK412" s="123"/>
      <c r="KZL412" s="123"/>
      <c r="KZM412" s="123"/>
      <c r="KZN412" s="123"/>
      <c r="KZO412" s="123"/>
      <c r="KZP412" s="123"/>
      <c r="KZQ412" s="123"/>
      <c r="KZR412" s="123"/>
      <c r="KZS412" s="123"/>
      <c r="KZT412" s="123"/>
      <c r="KZU412" s="123"/>
      <c r="KZV412" s="123"/>
      <c r="KZW412" s="123"/>
      <c r="KZX412" s="123"/>
      <c r="KZY412" s="123"/>
      <c r="KZZ412" s="123"/>
      <c r="LAA412" s="123"/>
      <c r="LAB412" s="123"/>
      <c r="LAC412" s="123"/>
      <c r="LAD412" s="123"/>
      <c r="LAE412" s="123"/>
      <c r="LAF412" s="123"/>
      <c r="LAG412" s="123"/>
      <c r="LAH412" s="123"/>
      <c r="LAI412" s="123"/>
      <c r="LAJ412" s="123"/>
      <c r="LAK412" s="123"/>
      <c r="LAL412" s="123"/>
      <c r="LAM412" s="123"/>
      <c r="LAN412" s="123"/>
      <c r="LAO412" s="123"/>
      <c r="LAP412" s="123"/>
      <c r="LAQ412" s="123"/>
      <c r="LAR412" s="123"/>
      <c r="LAS412" s="123"/>
      <c r="LAT412" s="123"/>
      <c r="LAU412" s="123"/>
      <c r="LAV412" s="123"/>
      <c r="LAW412" s="123"/>
      <c r="LAX412" s="123"/>
      <c r="LAY412" s="123"/>
      <c r="LAZ412" s="123"/>
      <c r="LBA412" s="123"/>
      <c r="LBB412" s="123"/>
      <c r="LBC412" s="123"/>
      <c r="LBD412" s="123"/>
      <c r="LBE412" s="123"/>
      <c r="LBF412" s="123"/>
      <c r="LBG412" s="123"/>
      <c r="LBH412" s="123"/>
      <c r="LBI412" s="123"/>
      <c r="LBJ412" s="123"/>
      <c r="LBK412" s="123"/>
      <c r="LBL412" s="123"/>
      <c r="LBM412" s="123"/>
      <c r="LBN412" s="123"/>
      <c r="LBO412" s="123"/>
      <c r="LBP412" s="123"/>
      <c r="LBQ412" s="123"/>
      <c r="LBR412" s="123"/>
      <c r="LBS412" s="123"/>
      <c r="LBT412" s="123"/>
      <c r="LBU412" s="123"/>
      <c r="LBV412" s="123"/>
      <c r="LBW412" s="123"/>
      <c r="LBX412" s="123"/>
      <c r="LBY412" s="123"/>
      <c r="LBZ412" s="123"/>
      <c r="LCA412" s="123"/>
      <c r="LCB412" s="123"/>
      <c r="LCC412" s="123"/>
      <c r="LCD412" s="123"/>
      <c r="LCE412" s="123"/>
      <c r="LCF412" s="123"/>
      <c r="LCG412" s="123"/>
      <c r="LCH412" s="123"/>
      <c r="LCI412" s="123"/>
      <c r="LCJ412" s="123"/>
      <c r="LCK412" s="123"/>
      <c r="LCL412" s="123"/>
      <c r="LCM412" s="123"/>
      <c r="LCN412" s="123"/>
      <c r="LCO412" s="123"/>
      <c r="LCP412" s="123"/>
      <c r="LCQ412" s="123"/>
      <c r="LCR412" s="123"/>
      <c r="LCS412" s="123"/>
      <c r="LCT412" s="123"/>
      <c r="LCU412" s="123"/>
      <c r="LCV412" s="123"/>
      <c r="LCW412" s="123"/>
      <c r="LCX412" s="123"/>
      <c r="LCY412" s="123"/>
      <c r="LCZ412" s="123"/>
      <c r="LDA412" s="123"/>
      <c r="LDB412" s="123"/>
      <c r="LDC412" s="123"/>
      <c r="LDD412" s="123"/>
      <c r="LDE412" s="123"/>
      <c r="LDF412" s="123"/>
      <c r="LDG412" s="123"/>
      <c r="LDH412" s="123"/>
      <c r="LDI412" s="123"/>
      <c r="LDJ412" s="123"/>
      <c r="LDK412" s="123"/>
      <c r="LDL412" s="123"/>
      <c r="LDM412" s="123"/>
      <c r="LDN412" s="123"/>
      <c r="LDO412" s="123"/>
      <c r="LDP412" s="123"/>
      <c r="LDQ412" s="123"/>
      <c r="LDR412" s="123"/>
      <c r="LDS412" s="123"/>
      <c r="LDT412" s="123"/>
      <c r="LDU412" s="123"/>
      <c r="LDV412" s="123"/>
      <c r="LDW412" s="123"/>
      <c r="LDX412" s="123"/>
      <c r="LDY412" s="123"/>
      <c r="LDZ412" s="123"/>
      <c r="LEA412" s="123"/>
      <c r="LEB412" s="123"/>
      <c r="LEC412" s="123"/>
      <c r="LED412" s="123"/>
      <c r="LEE412" s="123"/>
      <c r="LEF412" s="123"/>
      <c r="LEG412" s="123"/>
      <c r="LEH412" s="123"/>
      <c r="LEI412" s="123"/>
      <c r="LEJ412" s="123"/>
      <c r="LEK412" s="123"/>
      <c r="LEL412" s="123"/>
      <c r="LEM412" s="123"/>
      <c r="LEN412" s="123"/>
      <c r="LEO412" s="123"/>
      <c r="LEP412" s="123"/>
      <c r="LEQ412" s="123"/>
      <c r="LER412" s="123"/>
      <c r="LES412" s="123"/>
      <c r="LET412" s="123"/>
      <c r="LEU412" s="123"/>
      <c r="LEV412" s="123"/>
      <c r="LEW412" s="123"/>
      <c r="LEX412" s="123"/>
      <c r="LEY412" s="123"/>
      <c r="LEZ412" s="123"/>
      <c r="LFA412" s="123"/>
      <c r="LFB412" s="123"/>
      <c r="LFC412" s="123"/>
      <c r="LFD412" s="123"/>
      <c r="LFE412" s="123"/>
      <c r="LFF412" s="123"/>
      <c r="LFG412" s="123"/>
      <c r="LFH412" s="123"/>
      <c r="LFI412" s="123"/>
      <c r="LFJ412" s="123"/>
      <c r="LFK412" s="123"/>
      <c r="LFL412" s="123"/>
      <c r="LFM412" s="123"/>
      <c r="LFN412" s="123"/>
      <c r="LFO412" s="123"/>
      <c r="LFP412" s="123"/>
      <c r="LFQ412" s="123"/>
      <c r="LFR412" s="123"/>
      <c r="LFS412" s="123"/>
      <c r="LFT412" s="123"/>
      <c r="LFU412" s="123"/>
      <c r="LFV412" s="123"/>
      <c r="LFW412" s="123"/>
      <c r="LFX412" s="123"/>
      <c r="LFY412" s="123"/>
      <c r="LFZ412" s="123"/>
      <c r="LGA412" s="123"/>
      <c r="LGB412" s="123"/>
      <c r="LGC412" s="123"/>
      <c r="LGD412" s="123"/>
      <c r="LGE412" s="123"/>
      <c r="LGF412" s="123"/>
      <c r="LGG412" s="123"/>
      <c r="LGH412" s="123"/>
      <c r="LGI412" s="123"/>
      <c r="LGJ412" s="123"/>
      <c r="LGK412" s="123"/>
      <c r="LGL412" s="123"/>
      <c r="LGM412" s="123"/>
      <c r="LGN412" s="123"/>
      <c r="LGO412" s="123"/>
      <c r="LGP412" s="123"/>
      <c r="LGQ412" s="123"/>
      <c r="LGR412" s="123"/>
      <c r="LGS412" s="123"/>
      <c r="LGT412" s="123"/>
      <c r="LGU412" s="123"/>
      <c r="LGV412" s="123"/>
      <c r="LGW412" s="123"/>
      <c r="LGX412" s="123"/>
      <c r="LGY412" s="123"/>
      <c r="LGZ412" s="123"/>
      <c r="LHA412" s="123"/>
      <c r="LHB412" s="123"/>
      <c r="LHC412" s="123"/>
      <c r="LHD412" s="123"/>
      <c r="LHE412" s="123"/>
      <c r="LHF412" s="123"/>
      <c r="LHG412" s="123"/>
      <c r="LHH412" s="123"/>
      <c r="LHI412" s="123"/>
      <c r="LHJ412" s="123"/>
      <c r="LHK412" s="123"/>
      <c r="LHL412" s="123"/>
      <c r="LHM412" s="123"/>
      <c r="LHN412" s="123"/>
      <c r="LHO412" s="123"/>
      <c r="LHP412" s="123"/>
      <c r="LHQ412" s="123"/>
      <c r="LHR412" s="123"/>
      <c r="LHS412" s="123"/>
      <c r="LHT412" s="123"/>
      <c r="LHU412" s="123"/>
      <c r="LHV412" s="123"/>
      <c r="LHW412" s="123"/>
      <c r="LHX412" s="123"/>
      <c r="LHY412" s="123"/>
      <c r="LHZ412" s="123"/>
      <c r="LIA412" s="123"/>
      <c r="LIB412" s="123"/>
      <c r="LIC412" s="123"/>
      <c r="LID412" s="123"/>
      <c r="LIE412" s="123"/>
      <c r="LIF412" s="123"/>
      <c r="LIG412" s="123"/>
      <c r="LIH412" s="123"/>
      <c r="LII412" s="123"/>
      <c r="LIJ412" s="123"/>
      <c r="LIK412" s="123"/>
      <c r="LIL412" s="123"/>
      <c r="LIM412" s="123"/>
      <c r="LIN412" s="123"/>
      <c r="LIO412" s="123"/>
      <c r="LIP412" s="123"/>
      <c r="LIQ412" s="123"/>
      <c r="LIR412" s="123"/>
      <c r="LIS412" s="123"/>
      <c r="LIT412" s="123"/>
      <c r="LIU412" s="123"/>
      <c r="LIV412" s="123"/>
      <c r="LIW412" s="123"/>
      <c r="LIX412" s="123"/>
      <c r="LIY412" s="123"/>
      <c r="LIZ412" s="123"/>
      <c r="LJA412" s="123"/>
      <c r="LJB412" s="123"/>
      <c r="LJC412" s="123"/>
      <c r="LJD412" s="123"/>
      <c r="LJE412" s="123"/>
      <c r="LJF412" s="123"/>
      <c r="LJG412" s="123"/>
      <c r="LJH412" s="123"/>
      <c r="LJI412" s="123"/>
      <c r="LJJ412" s="123"/>
      <c r="LJK412" s="123"/>
      <c r="LJL412" s="123"/>
      <c r="LJM412" s="123"/>
      <c r="LJN412" s="123"/>
      <c r="LJO412" s="123"/>
      <c r="LJP412" s="123"/>
      <c r="LJQ412" s="123"/>
      <c r="LJR412" s="123"/>
      <c r="LJS412" s="123"/>
      <c r="LJT412" s="123"/>
      <c r="LJU412" s="123"/>
      <c r="LJV412" s="123"/>
      <c r="LJW412" s="123"/>
      <c r="LJX412" s="123"/>
      <c r="LJY412" s="123"/>
      <c r="LJZ412" s="123"/>
      <c r="LKA412" s="123"/>
      <c r="LKB412" s="123"/>
      <c r="LKC412" s="123"/>
      <c r="LKD412" s="123"/>
      <c r="LKE412" s="123"/>
      <c r="LKF412" s="123"/>
      <c r="LKG412" s="123"/>
      <c r="LKH412" s="123"/>
      <c r="LKI412" s="123"/>
      <c r="LKJ412" s="123"/>
      <c r="LKK412" s="123"/>
      <c r="LKL412" s="123"/>
      <c r="LKM412" s="123"/>
      <c r="LKN412" s="123"/>
      <c r="LKO412" s="123"/>
      <c r="LKP412" s="123"/>
      <c r="LKQ412" s="123"/>
      <c r="LKR412" s="123"/>
      <c r="LKS412" s="123"/>
      <c r="LKT412" s="123"/>
      <c r="LKU412" s="123"/>
      <c r="LKV412" s="123"/>
      <c r="LKW412" s="123"/>
      <c r="LKX412" s="123"/>
      <c r="LKY412" s="123"/>
      <c r="LKZ412" s="123"/>
      <c r="LLA412" s="123"/>
      <c r="LLB412" s="123"/>
      <c r="LLC412" s="123"/>
      <c r="LLD412" s="123"/>
      <c r="LLE412" s="123"/>
      <c r="LLF412" s="123"/>
      <c r="LLG412" s="123"/>
      <c r="LLH412" s="123"/>
      <c r="LLI412" s="123"/>
      <c r="LLJ412" s="123"/>
      <c r="LLK412" s="123"/>
      <c r="LLL412" s="123"/>
      <c r="LLM412" s="123"/>
      <c r="LLN412" s="123"/>
      <c r="LLO412" s="123"/>
      <c r="LLP412" s="123"/>
      <c r="LLQ412" s="123"/>
      <c r="LLR412" s="123"/>
      <c r="LLS412" s="123"/>
      <c r="LLT412" s="123"/>
      <c r="LLU412" s="123"/>
      <c r="LLV412" s="123"/>
      <c r="LLW412" s="123"/>
      <c r="LLX412" s="123"/>
      <c r="LLY412" s="123"/>
      <c r="LLZ412" s="123"/>
      <c r="LMA412" s="123"/>
      <c r="LMB412" s="123"/>
      <c r="LMC412" s="123"/>
      <c r="LMD412" s="123"/>
      <c r="LME412" s="123"/>
      <c r="LMF412" s="123"/>
      <c r="LMG412" s="123"/>
      <c r="LMH412" s="123"/>
      <c r="LMI412" s="123"/>
      <c r="LMJ412" s="123"/>
      <c r="LMK412" s="123"/>
      <c r="LML412" s="123"/>
      <c r="LMM412" s="123"/>
      <c r="LMN412" s="123"/>
      <c r="LMO412" s="123"/>
      <c r="LMP412" s="123"/>
      <c r="LMQ412" s="123"/>
      <c r="LMR412" s="123"/>
      <c r="LMS412" s="123"/>
      <c r="LMT412" s="123"/>
      <c r="LMU412" s="123"/>
      <c r="LMV412" s="123"/>
      <c r="LMW412" s="123"/>
      <c r="LMX412" s="123"/>
      <c r="LMY412" s="123"/>
      <c r="LMZ412" s="123"/>
      <c r="LNA412" s="123"/>
      <c r="LNB412" s="123"/>
      <c r="LNC412" s="123"/>
      <c r="LND412" s="123"/>
      <c r="LNE412" s="123"/>
      <c r="LNF412" s="123"/>
      <c r="LNG412" s="123"/>
      <c r="LNH412" s="123"/>
      <c r="LNI412" s="123"/>
      <c r="LNJ412" s="123"/>
      <c r="LNK412" s="123"/>
      <c r="LNL412" s="123"/>
      <c r="LNM412" s="123"/>
      <c r="LNN412" s="123"/>
      <c r="LNO412" s="123"/>
      <c r="LNP412" s="123"/>
      <c r="LNQ412" s="123"/>
      <c r="LNR412" s="123"/>
      <c r="LNS412" s="123"/>
      <c r="LNT412" s="123"/>
      <c r="LNU412" s="123"/>
      <c r="LNV412" s="123"/>
      <c r="LNW412" s="123"/>
      <c r="LNX412" s="123"/>
      <c r="LNY412" s="123"/>
      <c r="LNZ412" s="123"/>
      <c r="LOA412" s="123"/>
      <c r="LOB412" s="123"/>
      <c r="LOC412" s="123"/>
      <c r="LOD412" s="123"/>
      <c r="LOE412" s="123"/>
      <c r="LOF412" s="123"/>
      <c r="LOG412" s="123"/>
      <c r="LOH412" s="123"/>
      <c r="LOI412" s="123"/>
      <c r="LOJ412" s="123"/>
      <c r="LOK412" s="123"/>
      <c r="LOL412" s="123"/>
      <c r="LOM412" s="123"/>
      <c r="LON412" s="123"/>
      <c r="LOO412" s="123"/>
      <c r="LOP412" s="123"/>
      <c r="LOQ412" s="123"/>
      <c r="LOR412" s="123"/>
      <c r="LOS412" s="123"/>
      <c r="LOT412" s="123"/>
      <c r="LOU412" s="123"/>
      <c r="LOV412" s="123"/>
      <c r="LOW412" s="123"/>
      <c r="LOX412" s="123"/>
      <c r="LOY412" s="123"/>
      <c r="LOZ412" s="123"/>
      <c r="LPA412" s="123"/>
      <c r="LPB412" s="123"/>
      <c r="LPC412" s="123"/>
      <c r="LPD412" s="123"/>
      <c r="LPE412" s="123"/>
      <c r="LPF412" s="123"/>
      <c r="LPG412" s="123"/>
      <c r="LPH412" s="123"/>
      <c r="LPI412" s="123"/>
      <c r="LPJ412" s="123"/>
      <c r="LPK412" s="123"/>
      <c r="LPL412" s="123"/>
      <c r="LPM412" s="123"/>
      <c r="LPN412" s="123"/>
      <c r="LPO412" s="123"/>
      <c r="LPP412" s="123"/>
      <c r="LPQ412" s="123"/>
      <c r="LPR412" s="123"/>
      <c r="LPS412" s="123"/>
      <c r="LPT412" s="123"/>
      <c r="LPU412" s="123"/>
      <c r="LPV412" s="123"/>
      <c r="LPW412" s="123"/>
      <c r="LPX412" s="123"/>
      <c r="LPY412" s="123"/>
      <c r="LPZ412" s="123"/>
      <c r="LQA412" s="123"/>
      <c r="LQB412" s="123"/>
      <c r="LQC412" s="123"/>
      <c r="LQD412" s="123"/>
      <c r="LQE412" s="123"/>
      <c r="LQF412" s="123"/>
      <c r="LQG412" s="123"/>
      <c r="LQH412" s="123"/>
      <c r="LQI412" s="123"/>
      <c r="LQJ412" s="123"/>
      <c r="LQK412" s="123"/>
      <c r="LQL412" s="123"/>
      <c r="LQM412" s="123"/>
      <c r="LQN412" s="123"/>
      <c r="LQO412" s="123"/>
      <c r="LQP412" s="123"/>
      <c r="LQQ412" s="123"/>
      <c r="LQR412" s="123"/>
      <c r="LQS412" s="123"/>
      <c r="LQT412" s="123"/>
      <c r="LQU412" s="123"/>
      <c r="LQV412" s="123"/>
      <c r="LQW412" s="123"/>
      <c r="LQX412" s="123"/>
      <c r="LQY412" s="123"/>
      <c r="LQZ412" s="123"/>
      <c r="LRA412" s="123"/>
      <c r="LRB412" s="123"/>
      <c r="LRC412" s="123"/>
      <c r="LRD412" s="123"/>
      <c r="LRE412" s="123"/>
      <c r="LRF412" s="123"/>
      <c r="LRG412" s="123"/>
      <c r="LRH412" s="123"/>
      <c r="LRI412" s="123"/>
      <c r="LRJ412" s="123"/>
      <c r="LRK412" s="123"/>
      <c r="LRL412" s="123"/>
      <c r="LRM412" s="123"/>
      <c r="LRN412" s="123"/>
      <c r="LRO412" s="123"/>
      <c r="LRP412" s="123"/>
      <c r="LRQ412" s="123"/>
      <c r="LRR412" s="123"/>
      <c r="LRS412" s="123"/>
      <c r="LRT412" s="123"/>
      <c r="LRU412" s="123"/>
      <c r="LRV412" s="123"/>
      <c r="LRW412" s="123"/>
      <c r="LRX412" s="123"/>
      <c r="LRY412" s="123"/>
      <c r="LRZ412" s="123"/>
      <c r="LSA412" s="123"/>
      <c r="LSB412" s="123"/>
      <c r="LSC412" s="123"/>
      <c r="LSD412" s="123"/>
      <c r="LSE412" s="123"/>
      <c r="LSF412" s="123"/>
      <c r="LSG412" s="123"/>
      <c r="LSH412" s="123"/>
      <c r="LSI412" s="123"/>
      <c r="LSJ412" s="123"/>
      <c r="LSK412" s="123"/>
      <c r="LSL412" s="123"/>
      <c r="LSM412" s="123"/>
      <c r="LSN412" s="123"/>
      <c r="LSO412" s="123"/>
      <c r="LSP412" s="123"/>
      <c r="LSQ412" s="123"/>
      <c r="LSR412" s="123"/>
      <c r="LSS412" s="123"/>
      <c r="LST412" s="123"/>
      <c r="LSU412" s="123"/>
      <c r="LSV412" s="123"/>
      <c r="LSW412" s="123"/>
      <c r="LSX412" s="123"/>
      <c r="LSY412" s="123"/>
      <c r="LSZ412" s="123"/>
      <c r="LTA412" s="123"/>
      <c r="LTB412" s="123"/>
      <c r="LTC412" s="123"/>
      <c r="LTD412" s="123"/>
      <c r="LTE412" s="123"/>
      <c r="LTF412" s="123"/>
      <c r="LTG412" s="123"/>
      <c r="LTH412" s="123"/>
      <c r="LTI412" s="123"/>
      <c r="LTJ412" s="123"/>
      <c r="LTK412" s="123"/>
      <c r="LTL412" s="123"/>
      <c r="LTM412" s="123"/>
      <c r="LTN412" s="123"/>
      <c r="LTO412" s="123"/>
      <c r="LTP412" s="123"/>
      <c r="LTQ412" s="123"/>
      <c r="LTR412" s="123"/>
      <c r="LTS412" s="123"/>
      <c r="LTT412" s="123"/>
      <c r="LTU412" s="123"/>
      <c r="LTV412" s="123"/>
      <c r="LTW412" s="123"/>
      <c r="LTX412" s="123"/>
      <c r="LTY412" s="123"/>
      <c r="LTZ412" s="123"/>
      <c r="LUA412" s="123"/>
      <c r="LUB412" s="123"/>
      <c r="LUC412" s="123"/>
      <c r="LUD412" s="123"/>
      <c r="LUE412" s="123"/>
      <c r="LUF412" s="123"/>
      <c r="LUG412" s="123"/>
      <c r="LUH412" s="123"/>
      <c r="LUI412" s="123"/>
      <c r="LUJ412" s="123"/>
      <c r="LUK412" s="123"/>
      <c r="LUL412" s="123"/>
      <c r="LUM412" s="123"/>
      <c r="LUN412" s="123"/>
      <c r="LUO412" s="123"/>
      <c r="LUP412" s="123"/>
      <c r="LUQ412" s="123"/>
      <c r="LUR412" s="123"/>
      <c r="LUS412" s="123"/>
      <c r="LUT412" s="123"/>
      <c r="LUU412" s="123"/>
      <c r="LUV412" s="123"/>
      <c r="LUW412" s="123"/>
      <c r="LUX412" s="123"/>
      <c r="LUY412" s="123"/>
      <c r="LUZ412" s="123"/>
      <c r="LVA412" s="123"/>
      <c r="LVB412" s="123"/>
      <c r="LVC412" s="123"/>
      <c r="LVD412" s="123"/>
      <c r="LVE412" s="123"/>
      <c r="LVF412" s="123"/>
      <c r="LVG412" s="123"/>
      <c r="LVH412" s="123"/>
      <c r="LVI412" s="123"/>
      <c r="LVJ412" s="123"/>
      <c r="LVK412" s="123"/>
      <c r="LVL412" s="123"/>
      <c r="LVM412" s="123"/>
      <c r="LVN412" s="123"/>
      <c r="LVO412" s="123"/>
      <c r="LVP412" s="123"/>
      <c r="LVQ412" s="123"/>
      <c r="LVR412" s="123"/>
      <c r="LVS412" s="123"/>
      <c r="LVT412" s="123"/>
      <c r="LVU412" s="123"/>
      <c r="LVV412" s="123"/>
      <c r="LVW412" s="123"/>
      <c r="LVX412" s="123"/>
      <c r="LVY412" s="123"/>
      <c r="LVZ412" s="123"/>
      <c r="LWA412" s="123"/>
      <c r="LWB412" s="123"/>
      <c r="LWC412" s="123"/>
      <c r="LWD412" s="123"/>
      <c r="LWE412" s="123"/>
      <c r="LWF412" s="123"/>
      <c r="LWG412" s="123"/>
      <c r="LWH412" s="123"/>
      <c r="LWI412" s="123"/>
      <c r="LWJ412" s="123"/>
      <c r="LWK412" s="123"/>
      <c r="LWL412" s="123"/>
      <c r="LWM412" s="123"/>
      <c r="LWN412" s="123"/>
      <c r="LWO412" s="123"/>
      <c r="LWP412" s="123"/>
      <c r="LWQ412" s="123"/>
      <c r="LWR412" s="123"/>
      <c r="LWS412" s="123"/>
      <c r="LWT412" s="123"/>
      <c r="LWU412" s="123"/>
      <c r="LWV412" s="123"/>
      <c r="LWW412" s="123"/>
      <c r="LWX412" s="123"/>
      <c r="LWY412" s="123"/>
      <c r="LWZ412" s="123"/>
      <c r="LXA412" s="123"/>
      <c r="LXB412" s="123"/>
      <c r="LXC412" s="123"/>
      <c r="LXD412" s="123"/>
      <c r="LXE412" s="123"/>
      <c r="LXF412" s="123"/>
      <c r="LXG412" s="123"/>
      <c r="LXH412" s="123"/>
      <c r="LXI412" s="123"/>
      <c r="LXJ412" s="123"/>
      <c r="LXK412" s="123"/>
      <c r="LXL412" s="123"/>
      <c r="LXM412" s="123"/>
      <c r="LXN412" s="123"/>
      <c r="LXO412" s="123"/>
      <c r="LXP412" s="123"/>
      <c r="LXQ412" s="123"/>
      <c r="LXR412" s="123"/>
      <c r="LXS412" s="123"/>
      <c r="LXT412" s="123"/>
      <c r="LXU412" s="123"/>
      <c r="LXV412" s="123"/>
      <c r="LXW412" s="123"/>
      <c r="LXX412" s="123"/>
      <c r="LXY412" s="123"/>
      <c r="LXZ412" s="123"/>
      <c r="LYA412" s="123"/>
      <c r="LYB412" s="123"/>
      <c r="LYC412" s="123"/>
      <c r="LYD412" s="123"/>
      <c r="LYE412" s="123"/>
      <c r="LYF412" s="123"/>
      <c r="LYG412" s="123"/>
      <c r="LYH412" s="123"/>
      <c r="LYI412" s="123"/>
      <c r="LYJ412" s="123"/>
      <c r="LYK412" s="123"/>
      <c r="LYL412" s="123"/>
      <c r="LYM412" s="123"/>
      <c r="LYN412" s="123"/>
      <c r="LYO412" s="123"/>
      <c r="LYP412" s="123"/>
      <c r="LYQ412" s="123"/>
      <c r="LYR412" s="123"/>
      <c r="LYS412" s="123"/>
      <c r="LYT412" s="123"/>
      <c r="LYU412" s="123"/>
      <c r="LYV412" s="123"/>
      <c r="LYW412" s="123"/>
      <c r="LYX412" s="123"/>
      <c r="LYY412" s="123"/>
      <c r="LYZ412" s="123"/>
      <c r="LZA412" s="123"/>
      <c r="LZB412" s="123"/>
      <c r="LZC412" s="123"/>
      <c r="LZD412" s="123"/>
      <c r="LZE412" s="123"/>
      <c r="LZF412" s="123"/>
      <c r="LZG412" s="123"/>
      <c r="LZH412" s="123"/>
      <c r="LZI412" s="123"/>
      <c r="LZJ412" s="123"/>
      <c r="LZK412" s="123"/>
      <c r="LZL412" s="123"/>
      <c r="LZM412" s="123"/>
      <c r="LZN412" s="123"/>
      <c r="LZO412" s="123"/>
      <c r="LZP412" s="123"/>
      <c r="LZQ412" s="123"/>
      <c r="LZR412" s="123"/>
      <c r="LZS412" s="123"/>
      <c r="LZT412" s="123"/>
      <c r="LZU412" s="123"/>
      <c r="LZV412" s="123"/>
      <c r="LZW412" s="123"/>
      <c r="LZX412" s="123"/>
      <c r="LZY412" s="123"/>
      <c r="LZZ412" s="123"/>
      <c r="MAA412" s="123"/>
      <c r="MAB412" s="123"/>
      <c r="MAC412" s="123"/>
      <c r="MAD412" s="123"/>
      <c r="MAE412" s="123"/>
      <c r="MAF412" s="123"/>
      <c r="MAG412" s="123"/>
      <c r="MAH412" s="123"/>
      <c r="MAI412" s="123"/>
      <c r="MAJ412" s="123"/>
      <c r="MAK412" s="123"/>
      <c r="MAL412" s="123"/>
      <c r="MAM412" s="123"/>
      <c r="MAN412" s="123"/>
      <c r="MAO412" s="123"/>
      <c r="MAP412" s="123"/>
      <c r="MAQ412" s="123"/>
      <c r="MAR412" s="123"/>
      <c r="MAS412" s="123"/>
      <c r="MAT412" s="123"/>
      <c r="MAU412" s="123"/>
      <c r="MAV412" s="123"/>
      <c r="MAW412" s="123"/>
      <c r="MAX412" s="123"/>
      <c r="MAY412" s="123"/>
      <c r="MAZ412" s="123"/>
      <c r="MBA412" s="123"/>
      <c r="MBB412" s="123"/>
      <c r="MBC412" s="123"/>
      <c r="MBD412" s="123"/>
      <c r="MBE412" s="123"/>
      <c r="MBF412" s="123"/>
      <c r="MBG412" s="123"/>
      <c r="MBH412" s="123"/>
      <c r="MBI412" s="123"/>
      <c r="MBJ412" s="123"/>
      <c r="MBK412" s="123"/>
      <c r="MBL412" s="123"/>
      <c r="MBM412" s="123"/>
      <c r="MBN412" s="123"/>
      <c r="MBO412" s="123"/>
      <c r="MBP412" s="123"/>
      <c r="MBQ412" s="123"/>
      <c r="MBR412" s="123"/>
      <c r="MBS412" s="123"/>
      <c r="MBT412" s="123"/>
      <c r="MBU412" s="123"/>
      <c r="MBV412" s="123"/>
      <c r="MBW412" s="123"/>
      <c r="MBX412" s="123"/>
      <c r="MBY412" s="123"/>
      <c r="MBZ412" s="123"/>
      <c r="MCA412" s="123"/>
      <c r="MCB412" s="123"/>
      <c r="MCC412" s="123"/>
      <c r="MCD412" s="123"/>
      <c r="MCE412" s="123"/>
      <c r="MCF412" s="123"/>
      <c r="MCG412" s="123"/>
      <c r="MCH412" s="123"/>
      <c r="MCI412" s="123"/>
      <c r="MCJ412" s="123"/>
      <c r="MCK412" s="123"/>
      <c r="MCL412" s="123"/>
      <c r="MCM412" s="123"/>
      <c r="MCN412" s="123"/>
      <c r="MCO412" s="123"/>
      <c r="MCP412" s="123"/>
      <c r="MCQ412" s="123"/>
      <c r="MCR412" s="123"/>
      <c r="MCS412" s="123"/>
      <c r="MCT412" s="123"/>
      <c r="MCU412" s="123"/>
      <c r="MCV412" s="123"/>
      <c r="MCW412" s="123"/>
      <c r="MCX412" s="123"/>
      <c r="MCY412" s="123"/>
      <c r="MCZ412" s="123"/>
      <c r="MDA412" s="123"/>
      <c r="MDB412" s="123"/>
      <c r="MDC412" s="123"/>
      <c r="MDD412" s="123"/>
      <c r="MDE412" s="123"/>
      <c r="MDF412" s="123"/>
      <c r="MDG412" s="123"/>
      <c r="MDH412" s="123"/>
      <c r="MDI412" s="123"/>
      <c r="MDJ412" s="123"/>
      <c r="MDK412" s="123"/>
      <c r="MDL412" s="123"/>
      <c r="MDM412" s="123"/>
      <c r="MDN412" s="123"/>
      <c r="MDO412" s="123"/>
      <c r="MDP412" s="123"/>
      <c r="MDQ412" s="123"/>
      <c r="MDR412" s="123"/>
      <c r="MDS412" s="123"/>
      <c r="MDT412" s="123"/>
      <c r="MDU412" s="123"/>
      <c r="MDV412" s="123"/>
      <c r="MDW412" s="123"/>
      <c r="MDX412" s="123"/>
      <c r="MDY412" s="123"/>
      <c r="MDZ412" s="123"/>
      <c r="MEA412" s="123"/>
      <c r="MEB412" s="123"/>
      <c r="MEC412" s="123"/>
      <c r="MED412" s="123"/>
      <c r="MEE412" s="123"/>
      <c r="MEF412" s="123"/>
      <c r="MEG412" s="123"/>
      <c r="MEH412" s="123"/>
      <c r="MEI412" s="123"/>
      <c r="MEJ412" s="123"/>
      <c r="MEK412" s="123"/>
      <c r="MEL412" s="123"/>
      <c r="MEM412" s="123"/>
      <c r="MEN412" s="123"/>
      <c r="MEO412" s="123"/>
      <c r="MEP412" s="123"/>
      <c r="MEQ412" s="123"/>
      <c r="MER412" s="123"/>
      <c r="MES412" s="123"/>
      <c r="MET412" s="123"/>
      <c r="MEU412" s="123"/>
      <c r="MEV412" s="123"/>
      <c r="MEW412" s="123"/>
      <c r="MEX412" s="123"/>
      <c r="MEY412" s="123"/>
      <c r="MEZ412" s="123"/>
      <c r="MFA412" s="123"/>
      <c r="MFB412" s="123"/>
      <c r="MFC412" s="123"/>
      <c r="MFD412" s="123"/>
      <c r="MFE412" s="123"/>
      <c r="MFF412" s="123"/>
      <c r="MFG412" s="123"/>
      <c r="MFH412" s="123"/>
      <c r="MFI412" s="123"/>
      <c r="MFJ412" s="123"/>
      <c r="MFK412" s="123"/>
      <c r="MFL412" s="123"/>
      <c r="MFM412" s="123"/>
      <c r="MFN412" s="123"/>
      <c r="MFO412" s="123"/>
      <c r="MFP412" s="123"/>
      <c r="MFQ412" s="123"/>
      <c r="MFR412" s="123"/>
      <c r="MFS412" s="123"/>
      <c r="MFT412" s="123"/>
      <c r="MFU412" s="123"/>
      <c r="MFV412" s="123"/>
      <c r="MFW412" s="123"/>
      <c r="MFX412" s="123"/>
      <c r="MFY412" s="123"/>
      <c r="MFZ412" s="123"/>
      <c r="MGA412" s="123"/>
      <c r="MGB412" s="123"/>
      <c r="MGC412" s="123"/>
      <c r="MGD412" s="123"/>
      <c r="MGE412" s="123"/>
      <c r="MGF412" s="123"/>
      <c r="MGG412" s="123"/>
      <c r="MGH412" s="123"/>
      <c r="MGI412" s="123"/>
      <c r="MGJ412" s="123"/>
      <c r="MGK412" s="123"/>
      <c r="MGL412" s="123"/>
      <c r="MGM412" s="123"/>
      <c r="MGN412" s="123"/>
      <c r="MGO412" s="123"/>
      <c r="MGP412" s="123"/>
      <c r="MGQ412" s="123"/>
      <c r="MGR412" s="123"/>
      <c r="MGS412" s="123"/>
      <c r="MGT412" s="123"/>
      <c r="MGU412" s="123"/>
      <c r="MGV412" s="123"/>
      <c r="MGW412" s="123"/>
      <c r="MGX412" s="123"/>
      <c r="MGY412" s="123"/>
      <c r="MGZ412" s="123"/>
      <c r="MHA412" s="123"/>
      <c r="MHB412" s="123"/>
      <c r="MHC412" s="123"/>
      <c r="MHD412" s="123"/>
      <c r="MHE412" s="123"/>
      <c r="MHF412" s="123"/>
      <c r="MHG412" s="123"/>
      <c r="MHH412" s="123"/>
      <c r="MHI412" s="123"/>
      <c r="MHJ412" s="123"/>
      <c r="MHK412" s="123"/>
      <c r="MHL412" s="123"/>
      <c r="MHM412" s="123"/>
      <c r="MHN412" s="123"/>
      <c r="MHO412" s="123"/>
      <c r="MHP412" s="123"/>
      <c r="MHQ412" s="123"/>
      <c r="MHR412" s="123"/>
      <c r="MHS412" s="123"/>
      <c r="MHT412" s="123"/>
      <c r="MHU412" s="123"/>
      <c r="MHV412" s="123"/>
      <c r="MHW412" s="123"/>
      <c r="MHX412" s="123"/>
      <c r="MHY412" s="123"/>
      <c r="MHZ412" s="123"/>
      <c r="MIA412" s="123"/>
      <c r="MIB412" s="123"/>
      <c r="MIC412" s="123"/>
      <c r="MID412" s="123"/>
      <c r="MIE412" s="123"/>
      <c r="MIF412" s="123"/>
      <c r="MIG412" s="123"/>
      <c r="MIH412" s="123"/>
      <c r="MII412" s="123"/>
      <c r="MIJ412" s="123"/>
      <c r="MIK412" s="123"/>
      <c r="MIL412" s="123"/>
      <c r="MIM412" s="123"/>
      <c r="MIN412" s="123"/>
      <c r="MIO412" s="123"/>
      <c r="MIP412" s="123"/>
      <c r="MIQ412" s="123"/>
      <c r="MIR412" s="123"/>
      <c r="MIS412" s="123"/>
      <c r="MIT412" s="123"/>
      <c r="MIU412" s="123"/>
      <c r="MIV412" s="123"/>
      <c r="MIW412" s="123"/>
      <c r="MIX412" s="123"/>
      <c r="MIY412" s="123"/>
      <c r="MIZ412" s="123"/>
      <c r="MJA412" s="123"/>
      <c r="MJB412" s="123"/>
      <c r="MJC412" s="123"/>
      <c r="MJD412" s="123"/>
      <c r="MJE412" s="123"/>
      <c r="MJF412" s="123"/>
      <c r="MJG412" s="123"/>
      <c r="MJH412" s="123"/>
      <c r="MJI412" s="123"/>
      <c r="MJJ412" s="123"/>
      <c r="MJK412" s="123"/>
      <c r="MJL412" s="123"/>
      <c r="MJM412" s="123"/>
      <c r="MJN412" s="123"/>
      <c r="MJO412" s="123"/>
      <c r="MJP412" s="123"/>
      <c r="MJQ412" s="123"/>
      <c r="MJR412" s="123"/>
      <c r="MJS412" s="123"/>
      <c r="MJT412" s="123"/>
      <c r="MJU412" s="123"/>
      <c r="MJV412" s="123"/>
      <c r="MJW412" s="123"/>
      <c r="MJX412" s="123"/>
      <c r="MJY412" s="123"/>
      <c r="MJZ412" s="123"/>
      <c r="MKA412" s="123"/>
      <c r="MKB412" s="123"/>
      <c r="MKC412" s="123"/>
      <c r="MKD412" s="123"/>
      <c r="MKE412" s="123"/>
      <c r="MKF412" s="123"/>
      <c r="MKG412" s="123"/>
      <c r="MKH412" s="123"/>
      <c r="MKI412" s="123"/>
      <c r="MKJ412" s="123"/>
      <c r="MKK412" s="123"/>
      <c r="MKL412" s="123"/>
      <c r="MKM412" s="123"/>
      <c r="MKN412" s="123"/>
      <c r="MKO412" s="123"/>
      <c r="MKP412" s="123"/>
      <c r="MKQ412" s="123"/>
      <c r="MKR412" s="123"/>
      <c r="MKS412" s="123"/>
      <c r="MKT412" s="123"/>
      <c r="MKU412" s="123"/>
      <c r="MKV412" s="123"/>
      <c r="MKW412" s="123"/>
      <c r="MKX412" s="123"/>
      <c r="MKY412" s="123"/>
      <c r="MKZ412" s="123"/>
      <c r="MLA412" s="123"/>
      <c r="MLB412" s="123"/>
      <c r="MLC412" s="123"/>
      <c r="MLD412" s="123"/>
      <c r="MLE412" s="123"/>
      <c r="MLF412" s="123"/>
      <c r="MLG412" s="123"/>
      <c r="MLH412" s="123"/>
      <c r="MLI412" s="123"/>
      <c r="MLJ412" s="123"/>
      <c r="MLK412" s="123"/>
      <c r="MLL412" s="123"/>
      <c r="MLM412" s="123"/>
      <c r="MLN412" s="123"/>
      <c r="MLO412" s="123"/>
      <c r="MLP412" s="123"/>
      <c r="MLQ412" s="123"/>
      <c r="MLR412" s="123"/>
      <c r="MLS412" s="123"/>
      <c r="MLT412" s="123"/>
      <c r="MLU412" s="123"/>
      <c r="MLV412" s="123"/>
      <c r="MLW412" s="123"/>
      <c r="MLX412" s="123"/>
      <c r="MLY412" s="123"/>
      <c r="MLZ412" s="123"/>
      <c r="MMA412" s="123"/>
      <c r="MMB412" s="123"/>
      <c r="MMC412" s="123"/>
      <c r="MMD412" s="123"/>
      <c r="MME412" s="123"/>
      <c r="MMF412" s="123"/>
      <c r="MMG412" s="123"/>
      <c r="MMH412" s="123"/>
      <c r="MMI412" s="123"/>
      <c r="MMJ412" s="123"/>
      <c r="MMK412" s="123"/>
      <c r="MML412" s="123"/>
      <c r="MMM412" s="123"/>
      <c r="MMN412" s="123"/>
      <c r="MMO412" s="123"/>
      <c r="MMP412" s="123"/>
      <c r="MMQ412" s="123"/>
      <c r="MMR412" s="123"/>
      <c r="MMS412" s="123"/>
      <c r="MMT412" s="123"/>
      <c r="MMU412" s="123"/>
      <c r="MMV412" s="123"/>
      <c r="MMW412" s="123"/>
      <c r="MMX412" s="123"/>
      <c r="MMY412" s="123"/>
      <c r="MMZ412" s="123"/>
      <c r="MNA412" s="123"/>
      <c r="MNB412" s="123"/>
      <c r="MNC412" s="123"/>
      <c r="MND412" s="123"/>
      <c r="MNE412" s="123"/>
      <c r="MNF412" s="123"/>
      <c r="MNG412" s="123"/>
      <c r="MNH412" s="123"/>
      <c r="MNI412" s="123"/>
      <c r="MNJ412" s="123"/>
      <c r="MNK412" s="123"/>
      <c r="MNL412" s="123"/>
      <c r="MNM412" s="123"/>
      <c r="MNN412" s="123"/>
      <c r="MNO412" s="123"/>
      <c r="MNP412" s="123"/>
      <c r="MNQ412" s="123"/>
      <c r="MNR412" s="123"/>
      <c r="MNS412" s="123"/>
      <c r="MNT412" s="123"/>
      <c r="MNU412" s="123"/>
      <c r="MNV412" s="123"/>
      <c r="MNW412" s="123"/>
      <c r="MNX412" s="123"/>
      <c r="MNY412" s="123"/>
      <c r="MNZ412" s="123"/>
      <c r="MOA412" s="123"/>
      <c r="MOB412" s="123"/>
      <c r="MOC412" s="123"/>
      <c r="MOD412" s="123"/>
      <c r="MOE412" s="123"/>
      <c r="MOF412" s="123"/>
      <c r="MOG412" s="123"/>
      <c r="MOH412" s="123"/>
      <c r="MOI412" s="123"/>
      <c r="MOJ412" s="123"/>
      <c r="MOK412" s="123"/>
      <c r="MOL412" s="123"/>
      <c r="MOM412" s="123"/>
      <c r="MON412" s="123"/>
      <c r="MOO412" s="123"/>
      <c r="MOP412" s="123"/>
      <c r="MOQ412" s="123"/>
      <c r="MOR412" s="123"/>
      <c r="MOS412" s="123"/>
      <c r="MOT412" s="123"/>
      <c r="MOU412" s="123"/>
      <c r="MOV412" s="123"/>
      <c r="MOW412" s="123"/>
      <c r="MOX412" s="123"/>
      <c r="MOY412" s="123"/>
      <c r="MOZ412" s="123"/>
      <c r="MPA412" s="123"/>
      <c r="MPB412" s="123"/>
      <c r="MPC412" s="123"/>
      <c r="MPD412" s="123"/>
      <c r="MPE412" s="123"/>
      <c r="MPF412" s="123"/>
      <c r="MPG412" s="123"/>
      <c r="MPH412" s="123"/>
      <c r="MPI412" s="123"/>
      <c r="MPJ412" s="123"/>
      <c r="MPK412" s="123"/>
      <c r="MPL412" s="123"/>
      <c r="MPM412" s="123"/>
      <c r="MPN412" s="123"/>
      <c r="MPO412" s="123"/>
      <c r="MPP412" s="123"/>
      <c r="MPQ412" s="123"/>
      <c r="MPR412" s="123"/>
      <c r="MPS412" s="123"/>
      <c r="MPT412" s="123"/>
      <c r="MPU412" s="123"/>
      <c r="MPV412" s="123"/>
      <c r="MPW412" s="123"/>
      <c r="MPX412" s="123"/>
      <c r="MPY412" s="123"/>
      <c r="MPZ412" s="123"/>
      <c r="MQA412" s="123"/>
      <c r="MQB412" s="123"/>
      <c r="MQC412" s="123"/>
      <c r="MQD412" s="123"/>
      <c r="MQE412" s="123"/>
      <c r="MQF412" s="123"/>
      <c r="MQG412" s="123"/>
      <c r="MQH412" s="123"/>
      <c r="MQI412" s="123"/>
      <c r="MQJ412" s="123"/>
      <c r="MQK412" s="123"/>
      <c r="MQL412" s="123"/>
      <c r="MQM412" s="123"/>
      <c r="MQN412" s="123"/>
      <c r="MQO412" s="123"/>
      <c r="MQP412" s="123"/>
      <c r="MQQ412" s="123"/>
      <c r="MQR412" s="123"/>
      <c r="MQS412" s="123"/>
      <c r="MQT412" s="123"/>
      <c r="MQU412" s="123"/>
      <c r="MQV412" s="123"/>
      <c r="MQW412" s="123"/>
      <c r="MQX412" s="123"/>
      <c r="MQY412" s="123"/>
      <c r="MQZ412" s="123"/>
      <c r="MRA412" s="123"/>
      <c r="MRB412" s="123"/>
      <c r="MRC412" s="123"/>
      <c r="MRD412" s="123"/>
      <c r="MRE412" s="123"/>
      <c r="MRF412" s="123"/>
      <c r="MRG412" s="123"/>
      <c r="MRH412" s="123"/>
      <c r="MRI412" s="123"/>
      <c r="MRJ412" s="123"/>
      <c r="MRK412" s="123"/>
      <c r="MRL412" s="123"/>
      <c r="MRM412" s="123"/>
      <c r="MRN412" s="123"/>
      <c r="MRO412" s="123"/>
      <c r="MRP412" s="123"/>
      <c r="MRQ412" s="123"/>
      <c r="MRR412" s="123"/>
      <c r="MRS412" s="123"/>
      <c r="MRT412" s="123"/>
      <c r="MRU412" s="123"/>
      <c r="MRV412" s="123"/>
      <c r="MRW412" s="123"/>
      <c r="MRX412" s="123"/>
      <c r="MRY412" s="123"/>
      <c r="MRZ412" s="123"/>
      <c r="MSA412" s="123"/>
      <c r="MSB412" s="123"/>
      <c r="MSC412" s="123"/>
      <c r="MSD412" s="123"/>
      <c r="MSE412" s="123"/>
      <c r="MSF412" s="123"/>
      <c r="MSG412" s="123"/>
      <c r="MSH412" s="123"/>
      <c r="MSI412" s="123"/>
      <c r="MSJ412" s="123"/>
      <c r="MSK412" s="123"/>
      <c r="MSL412" s="123"/>
      <c r="MSM412" s="123"/>
      <c r="MSN412" s="123"/>
      <c r="MSO412" s="123"/>
      <c r="MSP412" s="123"/>
      <c r="MSQ412" s="123"/>
      <c r="MSR412" s="123"/>
      <c r="MSS412" s="123"/>
      <c r="MST412" s="123"/>
      <c r="MSU412" s="123"/>
      <c r="MSV412" s="123"/>
      <c r="MSW412" s="123"/>
      <c r="MSX412" s="123"/>
      <c r="MSY412" s="123"/>
      <c r="MSZ412" s="123"/>
      <c r="MTA412" s="123"/>
      <c r="MTB412" s="123"/>
      <c r="MTC412" s="123"/>
      <c r="MTD412" s="123"/>
      <c r="MTE412" s="123"/>
      <c r="MTF412" s="123"/>
      <c r="MTG412" s="123"/>
      <c r="MTH412" s="123"/>
      <c r="MTI412" s="123"/>
      <c r="MTJ412" s="123"/>
      <c r="MTK412" s="123"/>
      <c r="MTL412" s="123"/>
      <c r="MTM412" s="123"/>
      <c r="MTN412" s="123"/>
      <c r="MTO412" s="123"/>
      <c r="MTP412" s="123"/>
      <c r="MTQ412" s="123"/>
      <c r="MTR412" s="123"/>
      <c r="MTS412" s="123"/>
      <c r="MTT412" s="123"/>
      <c r="MTU412" s="123"/>
      <c r="MTV412" s="123"/>
      <c r="MTW412" s="123"/>
      <c r="MTX412" s="123"/>
      <c r="MTY412" s="123"/>
      <c r="MTZ412" s="123"/>
      <c r="MUA412" s="123"/>
      <c r="MUB412" s="123"/>
      <c r="MUC412" s="123"/>
      <c r="MUD412" s="123"/>
      <c r="MUE412" s="123"/>
      <c r="MUF412" s="123"/>
      <c r="MUG412" s="123"/>
      <c r="MUH412" s="123"/>
      <c r="MUI412" s="123"/>
      <c r="MUJ412" s="123"/>
      <c r="MUK412" s="123"/>
      <c r="MUL412" s="123"/>
      <c r="MUM412" s="123"/>
      <c r="MUN412" s="123"/>
      <c r="MUO412" s="123"/>
      <c r="MUP412" s="123"/>
      <c r="MUQ412" s="123"/>
      <c r="MUR412" s="123"/>
      <c r="MUS412" s="123"/>
      <c r="MUT412" s="123"/>
      <c r="MUU412" s="123"/>
      <c r="MUV412" s="123"/>
      <c r="MUW412" s="123"/>
      <c r="MUX412" s="123"/>
      <c r="MUY412" s="123"/>
      <c r="MUZ412" s="123"/>
      <c r="MVA412" s="123"/>
      <c r="MVB412" s="123"/>
      <c r="MVC412" s="123"/>
      <c r="MVD412" s="123"/>
      <c r="MVE412" s="123"/>
      <c r="MVF412" s="123"/>
      <c r="MVG412" s="123"/>
      <c r="MVH412" s="123"/>
      <c r="MVI412" s="123"/>
      <c r="MVJ412" s="123"/>
      <c r="MVK412" s="123"/>
      <c r="MVL412" s="123"/>
      <c r="MVM412" s="123"/>
      <c r="MVN412" s="123"/>
      <c r="MVO412" s="123"/>
      <c r="MVP412" s="123"/>
      <c r="MVQ412" s="123"/>
      <c r="MVR412" s="123"/>
      <c r="MVS412" s="123"/>
      <c r="MVT412" s="123"/>
      <c r="MVU412" s="123"/>
      <c r="MVV412" s="123"/>
      <c r="MVW412" s="123"/>
      <c r="MVX412" s="123"/>
      <c r="MVY412" s="123"/>
      <c r="MVZ412" s="123"/>
      <c r="MWA412" s="123"/>
      <c r="MWB412" s="123"/>
      <c r="MWC412" s="123"/>
      <c r="MWD412" s="123"/>
      <c r="MWE412" s="123"/>
      <c r="MWF412" s="123"/>
      <c r="MWG412" s="123"/>
      <c r="MWH412" s="123"/>
      <c r="MWI412" s="123"/>
      <c r="MWJ412" s="123"/>
      <c r="MWK412" s="123"/>
      <c r="MWL412" s="123"/>
      <c r="MWM412" s="123"/>
      <c r="MWN412" s="123"/>
      <c r="MWO412" s="123"/>
      <c r="MWP412" s="123"/>
      <c r="MWQ412" s="123"/>
      <c r="MWR412" s="123"/>
      <c r="MWS412" s="123"/>
      <c r="MWT412" s="123"/>
      <c r="MWU412" s="123"/>
      <c r="MWV412" s="123"/>
      <c r="MWW412" s="123"/>
      <c r="MWX412" s="123"/>
      <c r="MWY412" s="123"/>
      <c r="MWZ412" s="123"/>
      <c r="MXA412" s="123"/>
      <c r="MXB412" s="123"/>
      <c r="MXC412" s="123"/>
      <c r="MXD412" s="123"/>
      <c r="MXE412" s="123"/>
      <c r="MXF412" s="123"/>
      <c r="MXG412" s="123"/>
      <c r="MXH412" s="123"/>
      <c r="MXI412" s="123"/>
      <c r="MXJ412" s="123"/>
      <c r="MXK412" s="123"/>
      <c r="MXL412" s="123"/>
      <c r="MXM412" s="123"/>
      <c r="MXN412" s="123"/>
      <c r="MXO412" s="123"/>
      <c r="MXP412" s="123"/>
      <c r="MXQ412" s="123"/>
      <c r="MXR412" s="123"/>
      <c r="MXS412" s="123"/>
      <c r="MXT412" s="123"/>
      <c r="MXU412" s="123"/>
      <c r="MXV412" s="123"/>
      <c r="MXW412" s="123"/>
      <c r="MXX412" s="123"/>
      <c r="MXY412" s="123"/>
      <c r="MXZ412" s="123"/>
      <c r="MYA412" s="123"/>
      <c r="MYB412" s="123"/>
      <c r="MYC412" s="123"/>
      <c r="MYD412" s="123"/>
      <c r="MYE412" s="123"/>
      <c r="MYF412" s="123"/>
      <c r="MYG412" s="123"/>
      <c r="MYH412" s="123"/>
      <c r="MYI412" s="123"/>
      <c r="MYJ412" s="123"/>
      <c r="MYK412" s="123"/>
      <c r="MYL412" s="123"/>
      <c r="MYM412" s="123"/>
      <c r="MYN412" s="123"/>
      <c r="MYO412" s="123"/>
      <c r="MYP412" s="123"/>
      <c r="MYQ412" s="123"/>
      <c r="MYR412" s="123"/>
      <c r="MYS412" s="123"/>
      <c r="MYT412" s="123"/>
      <c r="MYU412" s="123"/>
      <c r="MYV412" s="123"/>
      <c r="MYW412" s="123"/>
      <c r="MYX412" s="123"/>
      <c r="MYY412" s="123"/>
      <c r="MYZ412" s="123"/>
      <c r="MZA412" s="123"/>
      <c r="MZB412" s="123"/>
      <c r="MZC412" s="123"/>
      <c r="MZD412" s="123"/>
      <c r="MZE412" s="123"/>
      <c r="MZF412" s="123"/>
      <c r="MZG412" s="123"/>
      <c r="MZH412" s="123"/>
      <c r="MZI412" s="123"/>
      <c r="MZJ412" s="123"/>
      <c r="MZK412" s="123"/>
      <c r="MZL412" s="123"/>
      <c r="MZM412" s="123"/>
      <c r="MZN412" s="123"/>
      <c r="MZO412" s="123"/>
      <c r="MZP412" s="123"/>
      <c r="MZQ412" s="123"/>
      <c r="MZR412" s="123"/>
      <c r="MZS412" s="123"/>
      <c r="MZT412" s="123"/>
      <c r="MZU412" s="123"/>
      <c r="MZV412" s="123"/>
      <c r="MZW412" s="123"/>
      <c r="MZX412" s="123"/>
      <c r="MZY412" s="123"/>
      <c r="MZZ412" s="123"/>
      <c r="NAA412" s="123"/>
      <c r="NAB412" s="123"/>
      <c r="NAC412" s="123"/>
      <c r="NAD412" s="123"/>
      <c r="NAE412" s="123"/>
      <c r="NAF412" s="123"/>
      <c r="NAG412" s="123"/>
      <c r="NAH412" s="123"/>
      <c r="NAI412" s="123"/>
      <c r="NAJ412" s="123"/>
      <c r="NAK412" s="123"/>
      <c r="NAL412" s="123"/>
      <c r="NAM412" s="123"/>
      <c r="NAN412" s="123"/>
      <c r="NAO412" s="123"/>
      <c r="NAP412" s="123"/>
      <c r="NAQ412" s="123"/>
      <c r="NAR412" s="123"/>
      <c r="NAS412" s="123"/>
      <c r="NAT412" s="123"/>
      <c r="NAU412" s="123"/>
      <c r="NAV412" s="123"/>
      <c r="NAW412" s="123"/>
      <c r="NAX412" s="123"/>
      <c r="NAY412" s="123"/>
      <c r="NAZ412" s="123"/>
      <c r="NBA412" s="123"/>
      <c r="NBB412" s="123"/>
      <c r="NBC412" s="123"/>
      <c r="NBD412" s="123"/>
      <c r="NBE412" s="123"/>
      <c r="NBF412" s="123"/>
      <c r="NBG412" s="123"/>
      <c r="NBH412" s="123"/>
      <c r="NBI412" s="123"/>
      <c r="NBJ412" s="123"/>
      <c r="NBK412" s="123"/>
      <c r="NBL412" s="123"/>
      <c r="NBM412" s="123"/>
      <c r="NBN412" s="123"/>
      <c r="NBO412" s="123"/>
      <c r="NBP412" s="123"/>
      <c r="NBQ412" s="123"/>
      <c r="NBR412" s="123"/>
      <c r="NBS412" s="123"/>
      <c r="NBT412" s="123"/>
      <c r="NBU412" s="123"/>
      <c r="NBV412" s="123"/>
      <c r="NBW412" s="123"/>
      <c r="NBX412" s="123"/>
      <c r="NBY412" s="123"/>
      <c r="NBZ412" s="123"/>
      <c r="NCA412" s="123"/>
      <c r="NCB412" s="123"/>
      <c r="NCC412" s="123"/>
      <c r="NCD412" s="123"/>
      <c r="NCE412" s="123"/>
      <c r="NCF412" s="123"/>
      <c r="NCG412" s="123"/>
      <c r="NCH412" s="123"/>
      <c r="NCI412" s="123"/>
      <c r="NCJ412" s="123"/>
      <c r="NCK412" s="123"/>
      <c r="NCL412" s="123"/>
      <c r="NCM412" s="123"/>
      <c r="NCN412" s="123"/>
      <c r="NCO412" s="123"/>
      <c r="NCP412" s="123"/>
      <c r="NCQ412" s="123"/>
      <c r="NCR412" s="123"/>
      <c r="NCS412" s="123"/>
      <c r="NCT412" s="123"/>
      <c r="NCU412" s="123"/>
      <c r="NCV412" s="123"/>
      <c r="NCW412" s="123"/>
      <c r="NCX412" s="123"/>
      <c r="NCY412" s="123"/>
      <c r="NCZ412" s="123"/>
      <c r="NDA412" s="123"/>
      <c r="NDB412" s="123"/>
      <c r="NDC412" s="123"/>
      <c r="NDD412" s="123"/>
      <c r="NDE412" s="123"/>
      <c r="NDF412" s="123"/>
      <c r="NDG412" s="123"/>
      <c r="NDH412" s="123"/>
      <c r="NDI412" s="123"/>
      <c r="NDJ412" s="123"/>
      <c r="NDK412" s="123"/>
      <c r="NDL412" s="123"/>
      <c r="NDM412" s="123"/>
      <c r="NDN412" s="123"/>
      <c r="NDO412" s="123"/>
      <c r="NDP412" s="123"/>
      <c r="NDQ412" s="123"/>
      <c r="NDR412" s="123"/>
      <c r="NDS412" s="123"/>
      <c r="NDT412" s="123"/>
      <c r="NDU412" s="123"/>
      <c r="NDV412" s="123"/>
      <c r="NDW412" s="123"/>
      <c r="NDX412" s="123"/>
      <c r="NDY412" s="123"/>
      <c r="NDZ412" s="123"/>
      <c r="NEA412" s="123"/>
      <c r="NEB412" s="123"/>
      <c r="NEC412" s="123"/>
      <c r="NED412" s="123"/>
      <c r="NEE412" s="123"/>
      <c r="NEF412" s="123"/>
      <c r="NEG412" s="123"/>
      <c r="NEH412" s="123"/>
      <c r="NEI412" s="123"/>
      <c r="NEJ412" s="123"/>
      <c r="NEK412" s="123"/>
      <c r="NEL412" s="123"/>
      <c r="NEM412" s="123"/>
      <c r="NEN412" s="123"/>
      <c r="NEO412" s="123"/>
      <c r="NEP412" s="123"/>
      <c r="NEQ412" s="123"/>
      <c r="NER412" s="123"/>
      <c r="NES412" s="123"/>
      <c r="NET412" s="123"/>
      <c r="NEU412" s="123"/>
      <c r="NEV412" s="123"/>
      <c r="NEW412" s="123"/>
      <c r="NEX412" s="123"/>
      <c r="NEY412" s="123"/>
      <c r="NEZ412" s="123"/>
      <c r="NFA412" s="123"/>
      <c r="NFB412" s="123"/>
      <c r="NFC412" s="123"/>
      <c r="NFD412" s="123"/>
      <c r="NFE412" s="123"/>
      <c r="NFF412" s="123"/>
      <c r="NFG412" s="123"/>
      <c r="NFH412" s="123"/>
      <c r="NFI412" s="123"/>
      <c r="NFJ412" s="123"/>
      <c r="NFK412" s="123"/>
      <c r="NFL412" s="123"/>
      <c r="NFM412" s="123"/>
      <c r="NFN412" s="123"/>
      <c r="NFO412" s="123"/>
      <c r="NFP412" s="123"/>
      <c r="NFQ412" s="123"/>
      <c r="NFR412" s="123"/>
      <c r="NFS412" s="123"/>
      <c r="NFT412" s="123"/>
      <c r="NFU412" s="123"/>
      <c r="NFV412" s="123"/>
      <c r="NFW412" s="123"/>
      <c r="NFX412" s="123"/>
      <c r="NFY412" s="123"/>
      <c r="NFZ412" s="123"/>
      <c r="NGA412" s="123"/>
      <c r="NGB412" s="123"/>
      <c r="NGC412" s="123"/>
      <c r="NGD412" s="123"/>
      <c r="NGE412" s="123"/>
      <c r="NGF412" s="123"/>
      <c r="NGG412" s="123"/>
      <c r="NGH412" s="123"/>
      <c r="NGI412" s="123"/>
      <c r="NGJ412" s="123"/>
      <c r="NGK412" s="123"/>
      <c r="NGL412" s="123"/>
      <c r="NGM412" s="123"/>
      <c r="NGN412" s="123"/>
      <c r="NGO412" s="123"/>
      <c r="NGP412" s="123"/>
      <c r="NGQ412" s="123"/>
      <c r="NGR412" s="123"/>
      <c r="NGS412" s="123"/>
      <c r="NGT412" s="123"/>
      <c r="NGU412" s="123"/>
      <c r="NGV412" s="123"/>
      <c r="NGW412" s="123"/>
      <c r="NGX412" s="123"/>
      <c r="NGY412" s="123"/>
      <c r="NGZ412" s="123"/>
      <c r="NHA412" s="123"/>
      <c r="NHB412" s="123"/>
      <c r="NHC412" s="123"/>
      <c r="NHD412" s="123"/>
      <c r="NHE412" s="123"/>
      <c r="NHF412" s="123"/>
      <c r="NHG412" s="123"/>
      <c r="NHH412" s="123"/>
      <c r="NHI412" s="123"/>
      <c r="NHJ412" s="123"/>
      <c r="NHK412" s="123"/>
      <c r="NHL412" s="123"/>
      <c r="NHM412" s="123"/>
      <c r="NHN412" s="123"/>
      <c r="NHO412" s="123"/>
      <c r="NHP412" s="123"/>
      <c r="NHQ412" s="123"/>
      <c r="NHR412" s="123"/>
      <c r="NHS412" s="123"/>
      <c r="NHT412" s="123"/>
      <c r="NHU412" s="123"/>
      <c r="NHV412" s="123"/>
      <c r="NHW412" s="123"/>
      <c r="NHX412" s="123"/>
      <c r="NHY412" s="123"/>
      <c r="NHZ412" s="123"/>
      <c r="NIA412" s="123"/>
      <c r="NIB412" s="123"/>
      <c r="NIC412" s="123"/>
      <c r="NID412" s="123"/>
      <c r="NIE412" s="123"/>
      <c r="NIF412" s="123"/>
      <c r="NIG412" s="123"/>
      <c r="NIH412" s="123"/>
      <c r="NII412" s="123"/>
      <c r="NIJ412" s="123"/>
      <c r="NIK412" s="123"/>
      <c r="NIL412" s="123"/>
      <c r="NIM412" s="123"/>
      <c r="NIN412" s="123"/>
      <c r="NIO412" s="123"/>
      <c r="NIP412" s="123"/>
      <c r="NIQ412" s="123"/>
      <c r="NIR412" s="123"/>
      <c r="NIS412" s="123"/>
      <c r="NIT412" s="123"/>
      <c r="NIU412" s="123"/>
      <c r="NIV412" s="123"/>
      <c r="NIW412" s="123"/>
      <c r="NIX412" s="123"/>
      <c r="NIY412" s="123"/>
      <c r="NIZ412" s="123"/>
      <c r="NJA412" s="123"/>
      <c r="NJB412" s="123"/>
      <c r="NJC412" s="123"/>
      <c r="NJD412" s="123"/>
      <c r="NJE412" s="123"/>
      <c r="NJF412" s="123"/>
      <c r="NJG412" s="123"/>
      <c r="NJH412" s="123"/>
      <c r="NJI412" s="123"/>
      <c r="NJJ412" s="123"/>
      <c r="NJK412" s="123"/>
      <c r="NJL412" s="123"/>
      <c r="NJM412" s="123"/>
      <c r="NJN412" s="123"/>
      <c r="NJO412" s="123"/>
      <c r="NJP412" s="123"/>
      <c r="NJQ412" s="123"/>
      <c r="NJR412" s="123"/>
      <c r="NJS412" s="123"/>
      <c r="NJT412" s="123"/>
      <c r="NJU412" s="123"/>
      <c r="NJV412" s="123"/>
      <c r="NJW412" s="123"/>
      <c r="NJX412" s="123"/>
      <c r="NJY412" s="123"/>
      <c r="NJZ412" s="123"/>
      <c r="NKA412" s="123"/>
      <c r="NKB412" s="123"/>
      <c r="NKC412" s="123"/>
      <c r="NKD412" s="123"/>
      <c r="NKE412" s="123"/>
      <c r="NKF412" s="123"/>
      <c r="NKG412" s="123"/>
      <c r="NKH412" s="123"/>
      <c r="NKI412" s="123"/>
      <c r="NKJ412" s="123"/>
      <c r="NKK412" s="123"/>
      <c r="NKL412" s="123"/>
      <c r="NKM412" s="123"/>
      <c r="NKN412" s="123"/>
      <c r="NKO412" s="123"/>
      <c r="NKP412" s="123"/>
      <c r="NKQ412" s="123"/>
      <c r="NKR412" s="123"/>
      <c r="NKS412" s="123"/>
      <c r="NKT412" s="123"/>
      <c r="NKU412" s="123"/>
      <c r="NKV412" s="123"/>
      <c r="NKW412" s="123"/>
      <c r="NKX412" s="123"/>
      <c r="NKY412" s="123"/>
      <c r="NKZ412" s="123"/>
      <c r="NLA412" s="123"/>
      <c r="NLB412" s="123"/>
      <c r="NLC412" s="123"/>
      <c r="NLD412" s="123"/>
      <c r="NLE412" s="123"/>
      <c r="NLF412" s="123"/>
      <c r="NLG412" s="123"/>
      <c r="NLH412" s="123"/>
      <c r="NLI412" s="123"/>
      <c r="NLJ412" s="123"/>
      <c r="NLK412" s="123"/>
      <c r="NLL412" s="123"/>
      <c r="NLM412" s="123"/>
      <c r="NLN412" s="123"/>
      <c r="NLO412" s="123"/>
      <c r="NLP412" s="123"/>
      <c r="NLQ412" s="123"/>
      <c r="NLR412" s="123"/>
      <c r="NLS412" s="123"/>
      <c r="NLT412" s="123"/>
      <c r="NLU412" s="123"/>
      <c r="NLV412" s="123"/>
      <c r="NLW412" s="123"/>
      <c r="NLX412" s="123"/>
      <c r="NLY412" s="123"/>
      <c r="NLZ412" s="123"/>
      <c r="NMA412" s="123"/>
      <c r="NMB412" s="123"/>
      <c r="NMC412" s="123"/>
      <c r="NMD412" s="123"/>
      <c r="NME412" s="123"/>
      <c r="NMF412" s="123"/>
      <c r="NMG412" s="123"/>
      <c r="NMH412" s="123"/>
      <c r="NMI412" s="123"/>
      <c r="NMJ412" s="123"/>
      <c r="NMK412" s="123"/>
      <c r="NML412" s="123"/>
      <c r="NMM412" s="123"/>
      <c r="NMN412" s="123"/>
      <c r="NMO412" s="123"/>
      <c r="NMP412" s="123"/>
      <c r="NMQ412" s="123"/>
      <c r="NMR412" s="123"/>
      <c r="NMS412" s="123"/>
      <c r="NMT412" s="123"/>
      <c r="NMU412" s="123"/>
      <c r="NMV412" s="123"/>
      <c r="NMW412" s="123"/>
      <c r="NMX412" s="123"/>
      <c r="NMY412" s="123"/>
      <c r="NMZ412" s="123"/>
      <c r="NNA412" s="123"/>
      <c r="NNB412" s="123"/>
      <c r="NNC412" s="123"/>
      <c r="NND412" s="123"/>
      <c r="NNE412" s="123"/>
      <c r="NNF412" s="123"/>
      <c r="NNG412" s="123"/>
      <c r="NNH412" s="123"/>
      <c r="NNI412" s="123"/>
      <c r="NNJ412" s="123"/>
      <c r="NNK412" s="123"/>
      <c r="NNL412" s="123"/>
      <c r="NNM412" s="123"/>
      <c r="NNN412" s="123"/>
      <c r="NNO412" s="123"/>
      <c r="NNP412" s="123"/>
      <c r="NNQ412" s="123"/>
      <c r="NNR412" s="123"/>
      <c r="NNS412" s="123"/>
      <c r="NNT412" s="123"/>
      <c r="NNU412" s="123"/>
      <c r="NNV412" s="123"/>
      <c r="NNW412" s="123"/>
      <c r="NNX412" s="123"/>
      <c r="NNY412" s="123"/>
      <c r="NNZ412" s="123"/>
      <c r="NOA412" s="123"/>
      <c r="NOB412" s="123"/>
      <c r="NOC412" s="123"/>
      <c r="NOD412" s="123"/>
      <c r="NOE412" s="123"/>
      <c r="NOF412" s="123"/>
      <c r="NOG412" s="123"/>
      <c r="NOH412" s="123"/>
      <c r="NOI412" s="123"/>
      <c r="NOJ412" s="123"/>
      <c r="NOK412" s="123"/>
      <c r="NOL412" s="123"/>
      <c r="NOM412" s="123"/>
      <c r="NON412" s="123"/>
      <c r="NOO412" s="123"/>
      <c r="NOP412" s="123"/>
      <c r="NOQ412" s="123"/>
      <c r="NOR412" s="123"/>
      <c r="NOS412" s="123"/>
      <c r="NOT412" s="123"/>
      <c r="NOU412" s="123"/>
      <c r="NOV412" s="123"/>
      <c r="NOW412" s="123"/>
      <c r="NOX412" s="123"/>
      <c r="NOY412" s="123"/>
      <c r="NOZ412" s="123"/>
      <c r="NPA412" s="123"/>
      <c r="NPB412" s="123"/>
      <c r="NPC412" s="123"/>
      <c r="NPD412" s="123"/>
      <c r="NPE412" s="123"/>
      <c r="NPF412" s="123"/>
      <c r="NPG412" s="123"/>
      <c r="NPH412" s="123"/>
      <c r="NPI412" s="123"/>
      <c r="NPJ412" s="123"/>
      <c r="NPK412" s="123"/>
      <c r="NPL412" s="123"/>
      <c r="NPM412" s="123"/>
      <c r="NPN412" s="123"/>
      <c r="NPO412" s="123"/>
      <c r="NPP412" s="123"/>
      <c r="NPQ412" s="123"/>
      <c r="NPR412" s="123"/>
      <c r="NPS412" s="123"/>
      <c r="NPT412" s="123"/>
      <c r="NPU412" s="123"/>
      <c r="NPV412" s="123"/>
      <c r="NPW412" s="123"/>
      <c r="NPX412" s="123"/>
      <c r="NPY412" s="123"/>
      <c r="NPZ412" s="123"/>
      <c r="NQA412" s="123"/>
      <c r="NQB412" s="123"/>
      <c r="NQC412" s="123"/>
      <c r="NQD412" s="123"/>
      <c r="NQE412" s="123"/>
      <c r="NQF412" s="123"/>
      <c r="NQG412" s="123"/>
      <c r="NQH412" s="123"/>
      <c r="NQI412" s="123"/>
      <c r="NQJ412" s="123"/>
      <c r="NQK412" s="123"/>
      <c r="NQL412" s="123"/>
      <c r="NQM412" s="123"/>
      <c r="NQN412" s="123"/>
      <c r="NQO412" s="123"/>
      <c r="NQP412" s="123"/>
      <c r="NQQ412" s="123"/>
      <c r="NQR412" s="123"/>
      <c r="NQS412" s="123"/>
      <c r="NQT412" s="123"/>
      <c r="NQU412" s="123"/>
      <c r="NQV412" s="123"/>
      <c r="NQW412" s="123"/>
      <c r="NQX412" s="123"/>
      <c r="NQY412" s="123"/>
      <c r="NQZ412" s="123"/>
      <c r="NRA412" s="123"/>
      <c r="NRB412" s="123"/>
      <c r="NRC412" s="123"/>
      <c r="NRD412" s="123"/>
      <c r="NRE412" s="123"/>
      <c r="NRF412" s="123"/>
      <c r="NRG412" s="123"/>
      <c r="NRH412" s="123"/>
      <c r="NRI412" s="123"/>
      <c r="NRJ412" s="123"/>
      <c r="NRK412" s="123"/>
      <c r="NRL412" s="123"/>
      <c r="NRM412" s="123"/>
      <c r="NRN412" s="123"/>
      <c r="NRO412" s="123"/>
      <c r="NRP412" s="123"/>
      <c r="NRQ412" s="123"/>
      <c r="NRR412" s="123"/>
      <c r="NRS412" s="123"/>
      <c r="NRT412" s="123"/>
      <c r="NRU412" s="123"/>
      <c r="NRV412" s="123"/>
      <c r="NRW412" s="123"/>
      <c r="NRX412" s="123"/>
      <c r="NRY412" s="123"/>
      <c r="NRZ412" s="123"/>
      <c r="NSA412" s="123"/>
      <c r="NSB412" s="123"/>
      <c r="NSC412" s="123"/>
      <c r="NSD412" s="123"/>
      <c r="NSE412" s="123"/>
      <c r="NSF412" s="123"/>
      <c r="NSG412" s="123"/>
      <c r="NSH412" s="123"/>
      <c r="NSI412" s="123"/>
      <c r="NSJ412" s="123"/>
      <c r="NSK412" s="123"/>
      <c r="NSL412" s="123"/>
      <c r="NSM412" s="123"/>
      <c r="NSN412" s="123"/>
      <c r="NSO412" s="123"/>
      <c r="NSP412" s="123"/>
      <c r="NSQ412" s="123"/>
      <c r="NSR412" s="123"/>
      <c r="NSS412" s="123"/>
      <c r="NST412" s="123"/>
      <c r="NSU412" s="123"/>
      <c r="NSV412" s="123"/>
      <c r="NSW412" s="123"/>
      <c r="NSX412" s="123"/>
      <c r="NSY412" s="123"/>
      <c r="NSZ412" s="123"/>
      <c r="NTA412" s="123"/>
      <c r="NTB412" s="123"/>
      <c r="NTC412" s="123"/>
      <c r="NTD412" s="123"/>
      <c r="NTE412" s="123"/>
      <c r="NTF412" s="123"/>
      <c r="NTG412" s="123"/>
      <c r="NTH412" s="123"/>
      <c r="NTI412" s="123"/>
      <c r="NTJ412" s="123"/>
      <c r="NTK412" s="123"/>
      <c r="NTL412" s="123"/>
      <c r="NTM412" s="123"/>
      <c r="NTN412" s="123"/>
      <c r="NTO412" s="123"/>
      <c r="NTP412" s="123"/>
      <c r="NTQ412" s="123"/>
      <c r="NTR412" s="123"/>
      <c r="NTS412" s="123"/>
      <c r="NTT412" s="123"/>
      <c r="NTU412" s="123"/>
      <c r="NTV412" s="123"/>
      <c r="NTW412" s="123"/>
      <c r="NTX412" s="123"/>
      <c r="NTY412" s="123"/>
      <c r="NTZ412" s="123"/>
      <c r="NUA412" s="123"/>
      <c r="NUB412" s="123"/>
      <c r="NUC412" s="123"/>
      <c r="NUD412" s="123"/>
      <c r="NUE412" s="123"/>
      <c r="NUF412" s="123"/>
      <c r="NUG412" s="123"/>
      <c r="NUH412" s="123"/>
      <c r="NUI412" s="123"/>
      <c r="NUJ412" s="123"/>
      <c r="NUK412" s="123"/>
      <c r="NUL412" s="123"/>
      <c r="NUM412" s="123"/>
      <c r="NUN412" s="123"/>
      <c r="NUO412" s="123"/>
      <c r="NUP412" s="123"/>
      <c r="NUQ412" s="123"/>
      <c r="NUR412" s="123"/>
      <c r="NUS412" s="123"/>
      <c r="NUT412" s="123"/>
      <c r="NUU412" s="123"/>
      <c r="NUV412" s="123"/>
      <c r="NUW412" s="123"/>
      <c r="NUX412" s="123"/>
      <c r="NUY412" s="123"/>
      <c r="NUZ412" s="123"/>
      <c r="NVA412" s="123"/>
      <c r="NVB412" s="123"/>
      <c r="NVC412" s="123"/>
      <c r="NVD412" s="123"/>
      <c r="NVE412" s="123"/>
      <c r="NVF412" s="123"/>
      <c r="NVG412" s="123"/>
      <c r="NVH412" s="123"/>
      <c r="NVI412" s="123"/>
      <c r="NVJ412" s="123"/>
      <c r="NVK412" s="123"/>
      <c r="NVL412" s="123"/>
      <c r="NVM412" s="123"/>
      <c r="NVN412" s="123"/>
      <c r="NVO412" s="123"/>
      <c r="NVP412" s="123"/>
      <c r="NVQ412" s="123"/>
      <c r="NVR412" s="123"/>
      <c r="NVS412" s="123"/>
      <c r="NVT412" s="123"/>
      <c r="NVU412" s="123"/>
      <c r="NVV412" s="123"/>
      <c r="NVW412" s="123"/>
      <c r="NVX412" s="123"/>
      <c r="NVY412" s="123"/>
      <c r="NVZ412" s="123"/>
      <c r="NWA412" s="123"/>
      <c r="NWB412" s="123"/>
      <c r="NWC412" s="123"/>
      <c r="NWD412" s="123"/>
      <c r="NWE412" s="123"/>
      <c r="NWF412" s="123"/>
      <c r="NWG412" s="123"/>
      <c r="NWH412" s="123"/>
      <c r="NWI412" s="123"/>
      <c r="NWJ412" s="123"/>
      <c r="NWK412" s="123"/>
      <c r="NWL412" s="123"/>
      <c r="NWM412" s="123"/>
      <c r="NWN412" s="123"/>
      <c r="NWO412" s="123"/>
      <c r="NWP412" s="123"/>
      <c r="NWQ412" s="123"/>
      <c r="NWR412" s="123"/>
      <c r="NWS412" s="123"/>
      <c r="NWT412" s="123"/>
      <c r="NWU412" s="123"/>
      <c r="NWV412" s="123"/>
      <c r="NWW412" s="123"/>
      <c r="NWX412" s="123"/>
      <c r="NWY412" s="123"/>
      <c r="NWZ412" s="123"/>
      <c r="NXA412" s="123"/>
      <c r="NXB412" s="123"/>
      <c r="NXC412" s="123"/>
      <c r="NXD412" s="123"/>
      <c r="NXE412" s="123"/>
      <c r="NXF412" s="123"/>
      <c r="NXG412" s="123"/>
      <c r="NXH412" s="123"/>
      <c r="NXI412" s="123"/>
      <c r="NXJ412" s="123"/>
      <c r="NXK412" s="123"/>
      <c r="NXL412" s="123"/>
      <c r="NXM412" s="123"/>
      <c r="NXN412" s="123"/>
      <c r="NXO412" s="123"/>
      <c r="NXP412" s="123"/>
      <c r="NXQ412" s="123"/>
      <c r="NXR412" s="123"/>
      <c r="NXS412" s="123"/>
      <c r="NXT412" s="123"/>
      <c r="NXU412" s="123"/>
      <c r="NXV412" s="123"/>
      <c r="NXW412" s="123"/>
      <c r="NXX412" s="123"/>
      <c r="NXY412" s="123"/>
      <c r="NXZ412" s="123"/>
      <c r="NYA412" s="123"/>
      <c r="NYB412" s="123"/>
      <c r="NYC412" s="123"/>
      <c r="NYD412" s="123"/>
      <c r="NYE412" s="123"/>
      <c r="NYF412" s="123"/>
      <c r="NYG412" s="123"/>
      <c r="NYH412" s="123"/>
      <c r="NYI412" s="123"/>
      <c r="NYJ412" s="123"/>
      <c r="NYK412" s="123"/>
      <c r="NYL412" s="123"/>
      <c r="NYM412" s="123"/>
      <c r="NYN412" s="123"/>
      <c r="NYO412" s="123"/>
      <c r="NYP412" s="123"/>
      <c r="NYQ412" s="123"/>
      <c r="NYR412" s="123"/>
      <c r="NYS412" s="123"/>
      <c r="NYT412" s="123"/>
      <c r="NYU412" s="123"/>
      <c r="NYV412" s="123"/>
      <c r="NYW412" s="123"/>
      <c r="NYX412" s="123"/>
      <c r="NYY412" s="123"/>
      <c r="NYZ412" s="123"/>
      <c r="NZA412" s="123"/>
      <c r="NZB412" s="123"/>
      <c r="NZC412" s="123"/>
      <c r="NZD412" s="123"/>
      <c r="NZE412" s="123"/>
      <c r="NZF412" s="123"/>
      <c r="NZG412" s="123"/>
      <c r="NZH412" s="123"/>
      <c r="NZI412" s="123"/>
      <c r="NZJ412" s="123"/>
      <c r="NZK412" s="123"/>
      <c r="NZL412" s="123"/>
      <c r="NZM412" s="123"/>
      <c r="NZN412" s="123"/>
      <c r="NZO412" s="123"/>
      <c r="NZP412" s="123"/>
      <c r="NZQ412" s="123"/>
      <c r="NZR412" s="123"/>
      <c r="NZS412" s="123"/>
      <c r="NZT412" s="123"/>
      <c r="NZU412" s="123"/>
      <c r="NZV412" s="123"/>
      <c r="NZW412" s="123"/>
      <c r="NZX412" s="123"/>
      <c r="NZY412" s="123"/>
      <c r="NZZ412" s="123"/>
      <c r="OAA412" s="123"/>
      <c r="OAB412" s="123"/>
      <c r="OAC412" s="123"/>
      <c r="OAD412" s="123"/>
      <c r="OAE412" s="123"/>
      <c r="OAF412" s="123"/>
      <c r="OAG412" s="123"/>
      <c r="OAH412" s="123"/>
      <c r="OAI412" s="123"/>
      <c r="OAJ412" s="123"/>
      <c r="OAK412" s="123"/>
      <c r="OAL412" s="123"/>
      <c r="OAM412" s="123"/>
      <c r="OAN412" s="123"/>
      <c r="OAO412" s="123"/>
      <c r="OAP412" s="123"/>
      <c r="OAQ412" s="123"/>
      <c r="OAR412" s="123"/>
      <c r="OAS412" s="123"/>
      <c r="OAT412" s="123"/>
      <c r="OAU412" s="123"/>
      <c r="OAV412" s="123"/>
      <c r="OAW412" s="123"/>
      <c r="OAX412" s="123"/>
      <c r="OAY412" s="123"/>
      <c r="OAZ412" s="123"/>
      <c r="OBA412" s="123"/>
      <c r="OBB412" s="123"/>
      <c r="OBC412" s="123"/>
      <c r="OBD412" s="123"/>
      <c r="OBE412" s="123"/>
      <c r="OBF412" s="123"/>
      <c r="OBG412" s="123"/>
      <c r="OBH412" s="123"/>
      <c r="OBI412" s="123"/>
      <c r="OBJ412" s="123"/>
      <c r="OBK412" s="123"/>
      <c r="OBL412" s="123"/>
      <c r="OBM412" s="123"/>
      <c r="OBN412" s="123"/>
      <c r="OBO412" s="123"/>
      <c r="OBP412" s="123"/>
      <c r="OBQ412" s="123"/>
      <c r="OBR412" s="123"/>
      <c r="OBS412" s="123"/>
      <c r="OBT412" s="123"/>
      <c r="OBU412" s="123"/>
      <c r="OBV412" s="123"/>
      <c r="OBW412" s="123"/>
      <c r="OBX412" s="123"/>
      <c r="OBY412" s="123"/>
      <c r="OBZ412" s="123"/>
      <c r="OCA412" s="123"/>
      <c r="OCB412" s="123"/>
      <c r="OCC412" s="123"/>
      <c r="OCD412" s="123"/>
      <c r="OCE412" s="123"/>
      <c r="OCF412" s="123"/>
      <c r="OCG412" s="123"/>
      <c r="OCH412" s="123"/>
      <c r="OCI412" s="123"/>
      <c r="OCJ412" s="123"/>
      <c r="OCK412" s="123"/>
      <c r="OCL412" s="123"/>
      <c r="OCM412" s="123"/>
      <c r="OCN412" s="123"/>
      <c r="OCO412" s="123"/>
      <c r="OCP412" s="123"/>
      <c r="OCQ412" s="123"/>
      <c r="OCR412" s="123"/>
      <c r="OCS412" s="123"/>
      <c r="OCT412" s="123"/>
      <c r="OCU412" s="123"/>
      <c r="OCV412" s="123"/>
      <c r="OCW412" s="123"/>
      <c r="OCX412" s="123"/>
      <c r="OCY412" s="123"/>
      <c r="OCZ412" s="123"/>
      <c r="ODA412" s="123"/>
      <c r="ODB412" s="123"/>
      <c r="ODC412" s="123"/>
      <c r="ODD412" s="123"/>
      <c r="ODE412" s="123"/>
      <c r="ODF412" s="123"/>
      <c r="ODG412" s="123"/>
      <c r="ODH412" s="123"/>
      <c r="ODI412" s="123"/>
      <c r="ODJ412" s="123"/>
      <c r="ODK412" s="123"/>
      <c r="ODL412" s="123"/>
      <c r="ODM412" s="123"/>
      <c r="ODN412" s="123"/>
      <c r="ODO412" s="123"/>
      <c r="ODP412" s="123"/>
      <c r="ODQ412" s="123"/>
      <c r="ODR412" s="123"/>
      <c r="ODS412" s="123"/>
      <c r="ODT412" s="123"/>
      <c r="ODU412" s="123"/>
      <c r="ODV412" s="123"/>
      <c r="ODW412" s="123"/>
      <c r="ODX412" s="123"/>
      <c r="ODY412" s="123"/>
      <c r="ODZ412" s="123"/>
      <c r="OEA412" s="123"/>
      <c r="OEB412" s="123"/>
      <c r="OEC412" s="123"/>
      <c r="OED412" s="123"/>
      <c r="OEE412" s="123"/>
      <c r="OEF412" s="123"/>
      <c r="OEG412" s="123"/>
      <c r="OEH412" s="123"/>
      <c r="OEI412" s="123"/>
      <c r="OEJ412" s="123"/>
      <c r="OEK412" s="123"/>
      <c r="OEL412" s="123"/>
      <c r="OEM412" s="123"/>
      <c r="OEN412" s="123"/>
      <c r="OEO412" s="123"/>
      <c r="OEP412" s="123"/>
      <c r="OEQ412" s="123"/>
      <c r="OER412" s="123"/>
      <c r="OES412" s="123"/>
      <c r="OET412" s="123"/>
      <c r="OEU412" s="123"/>
      <c r="OEV412" s="123"/>
      <c r="OEW412" s="123"/>
      <c r="OEX412" s="123"/>
      <c r="OEY412" s="123"/>
      <c r="OEZ412" s="123"/>
      <c r="OFA412" s="123"/>
      <c r="OFB412" s="123"/>
      <c r="OFC412" s="123"/>
      <c r="OFD412" s="123"/>
      <c r="OFE412" s="123"/>
      <c r="OFF412" s="123"/>
      <c r="OFG412" s="123"/>
      <c r="OFH412" s="123"/>
      <c r="OFI412" s="123"/>
      <c r="OFJ412" s="123"/>
      <c r="OFK412" s="123"/>
      <c r="OFL412" s="123"/>
      <c r="OFM412" s="123"/>
      <c r="OFN412" s="123"/>
      <c r="OFO412" s="123"/>
      <c r="OFP412" s="123"/>
      <c r="OFQ412" s="123"/>
      <c r="OFR412" s="123"/>
      <c r="OFS412" s="123"/>
      <c r="OFT412" s="123"/>
      <c r="OFU412" s="123"/>
      <c r="OFV412" s="123"/>
      <c r="OFW412" s="123"/>
      <c r="OFX412" s="123"/>
      <c r="OFY412" s="123"/>
      <c r="OFZ412" s="123"/>
      <c r="OGA412" s="123"/>
      <c r="OGB412" s="123"/>
      <c r="OGC412" s="123"/>
      <c r="OGD412" s="123"/>
      <c r="OGE412" s="123"/>
      <c r="OGF412" s="123"/>
      <c r="OGG412" s="123"/>
      <c r="OGH412" s="123"/>
      <c r="OGI412" s="123"/>
      <c r="OGJ412" s="123"/>
      <c r="OGK412" s="123"/>
      <c r="OGL412" s="123"/>
      <c r="OGM412" s="123"/>
      <c r="OGN412" s="123"/>
      <c r="OGO412" s="123"/>
      <c r="OGP412" s="123"/>
      <c r="OGQ412" s="123"/>
      <c r="OGR412" s="123"/>
      <c r="OGS412" s="123"/>
      <c r="OGT412" s="123"/>
      <c r="OGU412" s="123"/>
      <c r="OGV412" s="123"/>
      <c r="OGW412" s="123"/>
      <c r="OGX412" s="123"/>
      <c r="OGY412" s="123"/>
      <c r="OGZ412" s="123"/>
      <c r="OHA412" s="123"/>
      <c r="OHB412" s="123"/>
      <c r="OHC412" s="123"/>
      <c r="OHD412" s="123"/>
      <c r="OHE412" s="123"/>
      <c r="OHF412" s="123"/>
      <c r="OHG412" s="123"/>
      <c r="OHH412" s="123"/>
      <c r="OHI412" s="123"/>
      <c r="OHJ412" s="123"/>
      <c r="OHK412" s="123"/>
      <c r="OHL412" s="123"/>
      <c r="OHM412" s="123"/>
      <c r="OHN412" s="123"/>
      <c r="OHO412" s="123"/>
      <c r="OHP412" s="123"/>
      <c r="OHQ412" s="123"/>
      <c r="OHR412" s="123"/>
      <c r="OHS412" s="123"/>
      <c r="OHT412" s="123"/>
      <c r="OHU412" s="123"/>
      <c r="OHV412" s="123"/>
      <c r="OHW412" s="123"/>
      <c r="OHX412" s="123"/>
      <c r="OHY412" s="123"/>
      <c r="OHZ412" s="123"/>
      <c r="OIA412" s="123"/>
      <c r="OIB412" s="123"/>
      <c r="OIC412" s="123"/>
      <c r="OID412" s="123"/>
      <c r="OIE412" s="123"/>
      <c r="OIF412" s="123"/>
      <c r="OIG412" s="123"/>
      <c r="OIH412" s="123"/>
      <c r="OII412" s="123"/>
      <c r="OIJ412" s="123"/>
      <c r="OIK412" s="123"/>
      <c r="OIL412" s="123"/>
      <c r="OIM412" s="123"/>
      <c r="OIN412" s="123"/>
      <c r="OIO412" s="123"/>
      <c r="OIP412" s="123"/>
      <c r="OIQ412" s="123"/>
      <c r="OIR412" s="123"/>
      <c r="OIS412" s="123"/>
      <c r="OIT412" s="123"/>
      <c r="OIU412" s="123"/>
      <c r="OIV412" s="123"/>
      <c r="OIW412" s="123"/>
      <c r="OIX412" s="123"/>
      <c r="OIY412" s="123"/>
      <c r="OIZ412" s="123"/>
      <c r="OJA412" s="123"/>
      <c r="OJB412" s="123"/>
      <c r="OJC412" s="123"/>
      <c r="OJD412" s="123"/>
      <c r="OJE412" s="123"/>
      <c r="OJF412" s="123"/>
      <c r="OJG412" s="123"/>
      <c r="OJH412" s="123"/>
      <c r="OJI412" s="123"/>
      <c r="OJJ412" s="123"/>
      <c r="OJK412" s="123"/>
      <c r="OJL412" s="123"/>
      <c r="OJM412" s="123"/>
      <c r="OJN412" s="123"/>
      <c r="OJO412" s="123"/>
      <c r="OJP412" s="123"/>
      <c r="OJQ412" s="123"/>
      <c r="OJR412" s="123"/>
      <c r="OJS412" s="123"/>
      <c r="OJT412" s="123"/>
      <c r="OJU412" s="123"/>
      <c r="OJV412" s="123"/>
      <c r="OJW412" s="123"/>
      <c r="OJX412" s="123"/>
      <c r="OJY412" s="123"/>
      <c r="OJZ412" s="123"/>
      <c r="OKA412" s="123"/>
      <c r="OKB412" s="123"/>
      <c r="OKC412" s="123"/>
      <c r="OKD412" s="123"/>
      <c r="OKE412" s="123"/>
      <c r="OKF412" s="123"/>
      <c r="OKG412" s="123"/>
      <c r="OKH412" s="123"/>
      <c r="OKI412" s="123"/>
      <c r="OKJ412" s="123"/>
      <c r="OKK412" s="123"/>
      <c r="OKL412" s="123"/>
      <c r="OKM412" s="123"/>
      <c r="OKN412" s="123"/>
      <c r="OKO412" s="123"/>
      <c r="OKP412" s="123"/>
      <c r="OKQ412" s="123"/>
      <c r="OKR412" s="123"/>
      <c r="OKS412" s="123"/>
      <c r="OKT412" s="123"/>
      <c r="OKU412" s="123"/>
      <c r="OKV412" s="123"/>
      <c r="OKW412" s="123"/>
      <c r="OKX412" s="123"/>
      <c r="OKY412" s="123"/>
      <c r="OKZ412" s="123"/>
      <c r="OLA412" s="123"/>
      <c r="OLB412" s="123"/>
      <c r="OLC412" s="123"/>
      <c r="OLD412" s="123"/>
      <c r="OLE412" s="123"/>
      <c r="OLF412" s="123"/>
      <c r="OLG412" s="123"/>
      <c r="OLH412" s="123"/>
      <c r="OLI412" s="123"/>
      <c r="OLJ412" s="123"/>
      <c r="OLK412" s="123"/>
      <c r="OLL412" s="123"/>
      <c r="OLM412" s="123"/>
      <c r="OLN412" s="123"/>
      <c r="OLO412" s="123"/>
      <c r="OLP412" s="123"/>
      <c r="OLQ412" s="123"/>
      <c r="OLR412" s="123"/>
      <c r="OLS412" s="123"/>
      <c r="OLT412" s="123"/>
      <c r="OLU412" s="123"/>
      <c r="OLV412" s="123"/>
      <c r="OLW412" s="123"/>
      <c r="OLX412" s="123"/>
      <c r="OLY412" s="123"/>
      <c r="OLZ412" s="123"/>
      <c r="OMA412" s="123"/>
      <c r="OMB412" s="123"/>
      <c r="OMC412" s="123"/>
      <c r="OMD412" s="123"/>
      <c r="OME412" s="123"/>
      <c r="OMF412" s="123"/>
      <c r="OMG412" s="123"/>
      <c r="OMH412" s="123"/>
      <c r="OMI412" s="123"/>
      <c r="OMJ412" s="123"/>
      <c r="OMK412" s="123"/>
      <c r="OML412" s="123"/>
      <c r="OMM412" s="123"/>
      <c r="OMN412" s="123"/>
      <c r="OMO412" s="123"/>
      <c r="OMP412" s="123"/>
      <c r="OMQ412" s="123"/>
      <c r="OMR412" s="123"/>
      <c r="OMS412" s="123"/>
      <c r="OMT412" s="123"/>
      <c r="OMU412" s="123"/>
      <c r="OMV412" s="123"/>
      <c r="OMW412" s="123"/>
      <c r="OMX412" s="123"/>
      <c r="OMY412" s="123"/>
      <c r="OMZ412" s="123"/>
      <c r="ONA412" s="123"/>
      <c r="ONB412" s="123"/>
      <c r="ONC412" s="123"/>
      <c r="OND412" s="123"/>
      <c r="ONE412" s="123"/>
      <c r="ONF412" s="123"/>
      <c r="ONG412" s="123"/>
      <c r="ONH412" s="123"/>
      <c r="ONI412" s="123"/>
      <c r="ONJ412" s="123"/>
      <c r="ONK412" s="123"/>
      <c r="ONL412" s="123"/>
      <c r="ONM412" s="123"/>
      <c r="ONN412" s="123"/>
      <c r="ONO412" s="123"/>
      <c r="ONP412" s="123"/>
      <c r="ONQ412" s="123"/>
      <c r="ONR412" s="123"/>
      <c r="ONS412" s="123"/>
      <c r="ONT412" s="123"/>
      <c r="ONU412" s="123"/>
      <c r="ONV412" s="123"/>
      <c r="ONW412" s="123"/>
      <c r="ONX412" s="123"/>
      <c r="ONY412" s="123"/>
      <c r="ONZ412" s="123"/>
      <c r="OOA412" s="123"/>
      <c r="OOB412" s="123"/>
      <c r="OOC412" s="123"/>
      <c r="OOD412" s="123"/>
      <c r="OOE412" s="123"/>
      <c r="OOF412" s="123"/>
      <c r="OOG412" s="123"/>
      <c r="OOH412" s="123"/>
      <c r="OOI412" s="123"/>
      <c r="OOJ412" s="123"/>
      <c r="OOK412" s="123"/>
      <c r="OOL412" s="123"/>
      <c r="OOM412" s="123"/>
      <c r="OON412" s="123"/>
      <c r="OOO412" s="123"/>
      <c r="OOP412" s="123"/>
      <c r="OOQ412" s="123"/>
      <c r="OOR412" s="123"/>
      <c r="OOS412" s="123"/>
      <c r="OOT412" s="123"/>
      <c r="OOU412" s="123"/>
      <c r="OOV412" s="123"/>
      <c r="OOW412" s="123"/>
      <c r="OOX412" s="123"/>
      <c r="OOY412" s="123"/>
      <c r="OOZ412" s="123"/>
      <c r="OPA412" s="123"/>
      <c r="OPB412" s="123"/>
      <c r="OPC412" s="123"/>
      <c r="OPD412" s="123"/>
      <c r="OPE412" s="123"/>
      <c r="OPF412" s="123"/>
      <c r="OPG412" s="123"/>
      <c r="OPH412" s="123"/>
      <c r="OPI412" s="123"/>
      <c r="OPJ412" s="123"/>
      <c r="OPK412" s="123"/>
      <c r="OPL412" s="123"/>
      <c r="OPM412" s="123"/>
      <c r="OPN412" s="123"/>
      <c r="OPO412" s="123"/>
      <c r="OPP412" s="123"/>
      <c r="OPQ412" s="123"/>
      <c r="OPR412" s="123"/>
      <c r="OPS412" s="123"/>
      <c r="OPT412" s="123"/>
      <c r="OPU412" s="123"/>
      <c r="OPV412" s="123"/>
      <c r="OPW412" s="123"/>
      <c r="OPX412" s="123"/>
      <c r="OPY412" s="123"/>
      <c r="OPZ412" s="123"/>
      <c r="OQA412" s="123"/>
      <c r="OQB412" s="123"/>
      <c r="OQC412" s="123"/>
      <c r="OQD412" s="123"/>
      <c r="OQE412" s="123"/>
      <c r="OQF412" s="123"/>
      <c r="OQG412" s="123"/>
      <c r="OQH412" s="123"/>
      <c r="OQI412" s="123"/>
      <c r="OQJ412" s="123"/>
      <c r="OQK412" s="123"/>
      <c r="OQL412" s="123"/>
      <c r="OQM412" s="123"/>
      <c r="OQN412" s="123"/>
      <c r="OQO412" s="123"/>
      <c r="OQP412" s="123"/>
      <c r="OQQ412" s="123"/>
      <c r="OQR412" s="123"/>
      <c r="OQS412" s="123"/>
      <c r="OQT412" s="123"/>
      <c r="OQU412" s="123"/>
      <c r="OQV412" s="123"/>
      <c r="OQW412" s="123"/>
      <c r="OQX412" s="123"/>
      <c r="OQY412" s="123"/>
      <c r="OQZ412" s="123"/>
      <c r="ORA412" s="123"/>
      <c r="ORB412" s="123"/>
      <c r="ORC412" s="123"/>
      <c r="ORD412" s="123"/>
      <c r="ORE412" s="123"/>
      <c r="ORF412" s="123"/>
      <c r="ORG412" s="123"/>
      <c r="ORH412" s="123"/>
      <c r="ORI412" s="123"/>
      <c r="ORJ412" s="123"/>
      <c r="ORK412" s="123"/>
      <c r="ORL412" s="123"/>
      <c r="ORM412" s="123"/>
      <c r="ORN412" s="123"/>
      <c r="ORO412" s="123"/>
      <c r="ORP412" s="123"/>
      <c r="ORQ412" s="123"/>
      <c r="ORR412" s="123"/>
      <c r="ORS412" s="123"/>
      <c r="ORT412" s="123"/>
      <c r="ORU412" s="123"/>
      <c r="ORV412" s="123"/>
      <c r="ORW412" s="123"/>
      <c r="ORX412" s="123"/>
      <c r="ORY412" s="123"/>
      <c r="ORZ412" s="123"/>
      <c r="OSA412" s="123"/>
      <c r="OSB412" s="123"/>
      <c r="OSC412" s="123"/>
      <c r="OSD412" s="123"/>
      <c r="OSE412" s="123"/>
      <c r="OSF412" s="123"/>
      <c r="OSG412" s="123"/>
      <c r="OSH412" s="123"/>
      <c r="OSI412" s="123"/>
      <c r="OSJ412" s="123"/>
      <c r="OSK412" s="123"/>
      <c r="OSL412" s="123"/>
      <c r="OSM412" s="123"/>
      <c r="OSN412" s="123"/>
      <c r="OSO412" s="123"/>
      <c r="OSP412" s="123"/>
      <c r="OSQ412" s="123"/>
      <c r="OSR412" s="123"/>
      <c r="OSS412" s="123"/>
      <c r="OST412" s="123"/>
      <c r="OSU412" s="123"/>
      <c r="OSV412" s="123"/>
      <c r="OSW412" s="123"/>
      <c r="OSX412" s="123"/>
      <c r="OSY412" s="123"/>
      <c r="OSZ412" s="123"/>
      <c r="OTA412" s="123"/>
      <c r="OTB412" s="123"/>
      <c r="OTC412" s="123"/>
      <c r="OTD412" s="123"/>
      <c r="OTE412" s="123"/>
      <c r="OTF412" s="123"/>
      <c r="OTG412" s="123"/>
      <c r="OTH412" s="123"/>
      <c r="OTI412" s="123"/>
      <c r="OTJ412" s="123"/>
      <c r="OTK412" s="123"/>
      <c r="OTL412" s="123"/>
      <c r="OTM412" s="123"/>
      <c r="OTN412" s="123"/>
      <c r="OTO412" s="123"/>
      <c r="OTP412" s="123"/>
      <c r="OTQ412" s="123"/>
      <c r="OTR412" s="123"/>
      <c r="OTS412" s="123"/>
      <c r="OTT412" s="123"/>
      <c r="OTU412" s="123"/>
      <c r="OTV412" s="123"/>
      <c r="OTW412" s="123"/>
      <c r="OTX412" s="123"/>
      <c r="OTY412" s="123"/>
      <c r="OTZ412" s="123"/>
      <c r="OUA412" s="123"/>
      <c r="OUB412" s="123"/>
      <c r="OUC412" s="123"/>
      <c r="OUD412" s="123"/>
      <c r="OUE412" s="123"/>
      <c r="OUF412" s="123"/>
      <c r="OUG412" s="123"/>
      <c r="OUH412" s="123"/>
      <c r="OUI412" s="123"/>
      <c r="OUJ412" s="123"/>
      <c r="OUK412" s="123"/>
      <c r="OUL412" s="123"/>
      <c r="OUM412" s="123"/>
      <c r="OUN412" s="123"/>
      <c r="OUO412" s="123"/>
      <c r="OUP412" s="123"/>
      <c r="OUQ412" s="123"/>
      <c r="OUR412" s="123"/>
      <c r="OUS412" s="123"/>
      <c r="OUT412" s="123"/>
      <c r="OUU412" s="123"/>
      <c r="OUV412" s="123"/>
      <c r="OUW412" s="123"/>
      <c r="OUX412" s="123"/>
      <c r="OUY412" s="123"/>
      <c r="OUZ412" s="123"/>
      <c r="OVA412" s="123"/>
      <c r="OVB412" s="123"/>
      <c r="OVC412" s="123"/>
      <c r="OVD412" s="123"/>
      <c r="OVE412" s="123"/>
      <c r="OVF412" s="123"/>
      <c r="OVG412" s="123"/>
      <c r="OVH412" s="123"/>
      <c r="OVI412" s="123"/>
      <c r="OVJ412" s="123"/>
      <c r="OVK412" s="123"/>
      <c r="OVL412" s="123"/>
      <c r="OVM412" s="123"/>
      <c r="OVN412" s="123"/>
      <c r="OVO412" s="123"/>
      <c r="OVP412" s="123"/>
      <c r="OVQ412" s="123"/>
      <c r="OVR412" s="123"/>
      <c r="OVS412" s="123"/>
      <c r="OVT412" s="123"/>
      <c r="OVU412" s="123"/>
      <c r="OVV412" s="123"/>
      <c r="OVW412" s="123"/>
      <c r="OVX412" s="123"/>
      <c r="OVY412" s="123"/>
      <c r="OVZ412" s="123"/>
      <c r="OWA412" s="123"/>
      <c r="OWB412" s="123"/>
      <c r="OWC412" s="123"/>
      <c r="OWD412" s="123"/>
      <c r="OWE412" s="123"/>
      <c r="OWF412" s="123"/>
      <c r="OWG412" s="123"/>
      <c r="OWH412" s="123"/>
      <c r="OWI412" s="123"/>
      <c r="OWJ412" s="123"/>
      <c r="OWK412" s="123"/>
      <c r="OWL412" s="123"/>
      <c r="OWM412" s="123"/>
      <c r="OWN412" s="123"/>
      <c r="OWO412" s="123"/>
      <c r="OWP412" s="123"/>
      <c r="OWQ412" s="123"/>
      <c r="OWR412" s="123"/>
      <c r="OWS412" s="123"/>
      <c r="OWT412" s="123"/>
      <c r="OWU412" s="123"/>
      <c r="OWV412" s="123"/>
      <c r="OWW412" s="123"/>
      <c r="OWX412" s="123"/>
      <c r="OWY412" s="123"/>
      <c r="OWZ412" s="123"/>
      <c r="OXA412" s="123"/>
      <c r="OXB412" s="123"/>
      <c r="OXC412" s="123"/>
      <c r="OXD412" s="123"/>
      <c r="OXE412" s="123"/>
      <c r="OXF412" s="123"/>
      <c r="OXG412" s="123"/>
      <c r="OXH412" s="123"/>
      <c r="OXI412" s="123"/>
      <c r="OXJ412" s="123"/>
      <c r="OXK412" s="123"/>
      <c r="OXL412" s="123"/>
      <c r="OXM412" s="123"/>
      <c r="OXN412" s="123"/>
      <c r="OXO412" s="123"/>
      <c r="OXP412" s="123"/>
      <c r="OXQ412" s="123"/>
      <c r="OXR412" s="123"/>
      <c r="OXS412" s="123"/>
      <c r="OXT412" s="123"/>
      <c r="OXU412" s="123"/>
      <c r="OXV412" s="123"/>
      <c r="OXW412" s="123"/>
      <c r="OXX412" s="123"/>
      <c r="OXY412" s="123"/>
      <c r="OXZ412" s="123"/>
      <c r="OYA412" s="123"/>
      <c r="OYB412" s="123"/>
      <c r="OYC412" s="123"/>
      <c r="OYD412" s="123"/>
      <c r="OYE412" s="123"/>
      <c r="OYF412" s="123"/>
      <c r="OYG412" s="123"/>
      <c r="OYH412" s="123"/>
      <c r="OYI412" s="123"/>
      <c r="OYJ412" s="123"/>
      <c r="OYK412" s="123"/>
      <c r="OYL412" s="123"/>
      <c r="OYM412" s="123"/>
      <c r="OYN412" s="123"/>
      <c r="OYO412" s="123"/>
      <c r="OYP412" s="123"/>
      <c r="OYQ412" s="123"/>
      <c r="OYR412" s="123"/>
      <c r="OYS412" s="123"/>
      <c r="OYT412" s="123"/>
      <c r="OYU412" s="123"/>
      <c r="OYV412" s="123"/>
      <c r="OYW412" s="123"/>
      <c r="OYX412" s="123"/>
      <c r="OYY412" s="123"/>
      <c r="OYZ412" s="123"/>
      <c r="OZA412" s="123"/>
      <c r="OZB412" s="123"/>
      <c r="OZC412" s="123"/>
      <c r="OZD412" s="123"/>
      <c r="OZE412" s="123"/>
      <c r="OZF412" s="123"/>
      <c r="OZG412" s="123"/>
      <c r="OZH412" s="123"/>
      <c r="OZI412" s="123"/>
      <c r="OZJ412" s="123"/>
      <c r="OZK412" s="123"/>
      <c r="OZL412" s="123"/>
      <c r="OZM412" s="123"/>
      <c r="OZN412" s="123"/>
      <c r="OZO412" s="123"/>
      <c r="OZP412" s="123"/>
      <c r="OZQ412" s="123"/>
      <c r="OZR412" s="123"/>
      <c r="OZS412" s="123"/>
      <c r="OZT412" s="123"/>
      <c r="OZU412" s="123"/>
      <c r="OZV412" s="123"/>
      <c r="OZW412" s="123"/>
      <c r="OZX412" s="123"/>
      <c r="OZY412" s="123"/>
      <c r="OZZ412" s="123"/>
      <c r="PAA412" s="123"/>
      <c r="PAB412" s="123"/>
      <c r="PAC412" s="123"/>
      <c r="PAD412" s="123"/>
      <c r="PAE412" s="123"/>
      <c r="PAF412" s="123"/>
      <c r="PAG412" s="123"/>
      <c r="PAH412" s="123"/>
      <c r="PAI412" s="123"/>
      <c r="PAJ412" s="123"/>
      <c r="PAK412" s="123"/>
      <c r="PAL412" s="123"/>
      <c r="PAM412" s="123"/>
      <c r="PAN412" s="123"/>
      <c r="PAO412" s="123"/>
      <c r="PAP412" s="123"/>
      <c r="PAQ412" s="123"/>
      <c r="PAR412" s="123"/>
      <c r="PAS412" s="123"/>
      <c r="PAT412" s="123"/>
      <c r="PAU412" s="123"/>
      <c r="PAV412" s="123"/>
      <c r="PAW412" s="123"/>
      <c r="PAX412" s="123"/>
      <c r="PAY412" s="123"/>
      <c r="PAZ412" s="123"/>
      <c r="PBA412" s="123"/>
      <c r="PBB412" s="123"/>
      <c r="PBC412" s="123"/>
      <c r="PBD412" s="123"/>
      <c r="PBE412" s="123"/>
      <c r="PBF412" s="123"/>
      <c r="PBG412" s="123"/>
      <c r="PBH412" s="123"/>
      <c r="PBI412" s="123"/>
      <c r="PBJ412" s="123"/>
      <c r="PBK412" s="123"/>
      <c r="PBL412" s="123"/>
      <c r="PBM412" s="123"/>
      <c r="PBN412" s="123"/>
      <c r="PBO412" s="123"/>
      <c r="PBP412" s="123"/>
      <c r="PBQ412" s="123"/>
      <c r="PBR412" s="123"/>
      <c r="PBS412" s="123"/>
      <c r="PBT412" s="123"/>
      <c r="PBU412" s="123"/>
      <c r="PBV412" s="123"/>
      <c r="PBW412" s="123"/>
      <c r="PBX412" s="123"/>
      <c r="PBY412" s="123"/>
      <c r="PBZ412" s="123"/>
      <c r="PCA412" s="123"/>
      <c r="PCB412" s="123"/>
      <c r="PCC412" s="123"/>
      <c r="PCD412" s="123"/>
      <c r="PCE412" s="123"/>
      <c r="PCF412" s="123"/>
      <c r="PCG412" s="123"/>
      <c r="PCH412" s="123"/>
      <c r="PCI412" s="123"/>
      <c r="PCJ412" s="123"/>
      <c r="PCK412" s="123"/>
      <c r="PCL412" s="123"/>
      <c r="PCM412" s="123"/>
      <c r="PCN412" s="123"/>
      <c r="PCO412" s="123"/>
      <c r="PCP412" s="123"/>
      <c r="PCQ412" s="123"/>
      <c r="PCR412" s="123"/>
      <c r="PCS412" s="123"/>
      <c r="PCT412" s="123"/>
      <c r="PCU412" s="123"/>
      <c r="PCV412" s="123"/>
      <c r="PCW412" s="123"/>
      <c r="PCX412" s="123"/>
      <c r="PCY412" s="123"/>
      <c r="PCZ412" s="123"/>
      <c r="PDA412" s="123"/>
      <c r="PDB412" s="123"/>
      <c r="PDC412" s="123"/>
      <c r="PDD412" s="123"/>
      <c r="PDE412" s="123"/>
      <c r="PDF412" s="123"/>
      <c r="PDG412" s="123"/>
      <c r="PDH412" s="123"/>
      <c r="PDI412" s="123"/>
      <c r="PDJ412" s="123"/>
      <c r="PDK412" s="123"/>
      <c r="PDL412" s="123"/>
      <c r="PDM412" s="123"/>
      <c r="PDN412" s="123"/>
      <c r="PDO412" s="123"/>
      <c r="PDP412" s="123"/>
      <c r="PDQ412" s="123"/>
      <c r="PDR412" s="123"/>
      <c r="PDS412" s="123"/>
      <c r="PDT412" s="123"/>
      <c r="PDU412" s="123"/>
      <c r="PDV412" s="123"/>
      <c r="PDW412" s="123"/>
      <c r="PDX412" s="123"/>
      <c r="PDY412" s="123"/>
      <c r="PDZ412" s="123"/>
      <c r="PEA412" s="123"/>
      <c r="PEB412" s="123"/>
      <c r="PEC412" s="123"/>
      <c r="PED412" s="123"/>
      <c r="PEE412" s="123"/>
      <c r="PEF412" s="123"/>
      <c r="PEG412" s="123"/>
      <c r="PEH412" s="123"/>
      <c r="PEI412" s="123"/>
      <c r="PEJ412" s="123"/>
      <c r="PEK412" s="123"/>
      <c r="PEL412" s="123"/>
      <c r="PEM412" s="123"/>
      <c r="PEN412" s="123"/>
      <c r="PEO412" s="123"/>
      <c r="PEP412" s="123"/>
      <c r="PEQ412" s="123"/>
      <c r="PER412" s="123"/>
      <c r="PES412" s="123"/>
      <c r="PET412" s="123"/>
      <c r="PEU412" s="123"/>
      <c r="PEV412" s="123"/>
      <c r="PEW412" s="123"/>
      <c r="PEX412" s="123"/>
      <c r="PEY412" s="123"/>
      <c r="PEZ412" s="123"/>
      <c r="PFA412" s="123"/>
      <c r="PFB412" s="123"/>
      <c r="PFC412" s="123"/>
      <c r="PFD412" s="123"/>
      <c r="PFE412" s="123"/>
      <c r="PFF412" s="123"/>
      <c r="PFG412" s="123"/>
      <c r="PFH412" s="123"/>
      <c r="PFI412" s="123"/>
      <c r="PFJ412" s="123"/>
      <c r="PFK412" s="123"/>
      <c r="PFL412" s="123"/>
      <c r="PFM412" s="123"/>
      <c r="PFN412" s="123"/>
      <c r="PFO412" s="123"/>
      <c r="PFP412" s="123"/>
      <c r="PFQ412" s="123"/>
      <c r="PFR412" s="123"/>
      <c r="PFS412" s="123"/>
      <c r="PFT412" s="123"/>
      <c r="PFU412" s="123"/>
      <c r="PFV412" s="123"/>
      <c r="PFW412" s="123"/>
      <c r="PFX412" s="123"/>
      <c r="PFY412" s="123"/>
      <c r="PFZ412" s="123"/>
      <c r="PGA412" s="123"/>
      <c r="PGB412" s="123"/>
      <c r="PGC412" s="123"/>
      <c r="PGD412" s="123"/>
      <c r="PGE412" s="123"/>
      <c r="PGF412" s="123"/>
      <c r="PGG412" s="123"/>
      <c r="PGH412" s="123"/>
      <c r="PGI412" s="123"/>
      <c r="PGJ412" s="123"/>
      <c r="PGK412" s="123"/>
      <c r="PGL412" s="123"/>
      <c r="PGM412" s="123"/>
      <c r="PGN412" s="123"/>
      <c r="PGO412" s="123"/>
      <c r="PGP412" s="123"/>
      <c r="PGQ412" s="123"/>
      <c r="PGR412" s="123"/>
      <c r="PGS412" s="123"/>
      <c r="PGT412" s="123"/>
      <c r="PGU412" s="123"/>
      <c r="PGV412" s="123"/>
      <c r="PGW412" s="123"/>
      <c r="PGX412" s="123"/>
      <c r="PGY412" s="123"/>
      <c r="PGZ412" s="123"/>
      <c r="PHA412" s="123"/>
      <c r="PHB412" s="123"/>
      <c r="PHC412" s="123"/>
      <c r="PHD412" s="123"/>
      <c r="PHE412" s="123"/>
      <c r="PHF412" s="123"/>
      <c r="PHG412" s="123"/>
      <c r="PHH412" s="123"/>
      <c r="PHI412" s="123"/>
      <c r="PHJ412" s="123"/>
      <c r="PHK412" s="123"/>
      <c r="PHL412" s="123"/>
      <c r="PHM412" s="123"/>
      <c r="PHN412" s="123"/>
      <c r="PHO412" s="123"/>
      <c r="PHP412" s="123"/>
      <c r="PHQ412" s="123"/>
      <c r="PHR412" s="123"/>
      <c r="PHS412" s="123"/>
      <c r="PHT412" s="123"/>
      <c r="PHU412" s="123"/>
      <c r="PHV412" s="123"/>
      <c r="PHW412" s="123"/>
      <c r="PHX412" s="123"/>
      <c r="PHY412" s="123"/>
      <c r="PHZ412" s="123"/>
      <c r="PIA412" s="123"/>
      <c r="PIB412" s="123"/>
      <c r="PIC412" s="123"/>
      <c r="PID412" s="123"/>
      <c r="PIE412" s="123"/>
      <c r="PIF412" s="123"/>
      <c r="PIG412" s="123"/>
      <c r="PIH412" s="123"/>
      <c r="PII412" s="123"/>
      <c r="PIJ412" s="123"/>
      <c r="PIK412" s="123"/>
      <c r="PIL412" s="123"/>
      <c r="PIM412" s="123"/>
      <c r="PIN412" s="123"/>
      <c r="PIO412" s="123"/>
      <c r="PIP412" s="123"/>
      <c r="PIQ412" s="123"/>
      <c r="PIR412" s="123"/>
      <c r="PIS412" s="123"/>
      <c r="PIT412" s="123"/>
      <c r="PIU412" s="123"/>
      <c r="PIV412" s="123"/>
      <c r="PIW412" s="123"/>
      <c r="PIX412" s="123"/>
      <c r="PIY412" s="123"/>
      <c r="PIZ412" s="123"/>
      <c r="PJA412" s="123"/>
      <c r="PJB412" s="123"/>
      <c r="PJC412" s="123"/>
      <c r="PJD412" s="123"/>
      <c r="PJE412" s="123"/>
      <c r="PJF412" s="123"/>
      <c r="PJG412" s="123"/>
      <c r="PJH412" s="123"/>
      <c r="PJI412" s="123"/>
      <c r="PJJ412" s="123"/>
      <c r="PJK412" s="123"/>
      <c r="PJL412" s="123"/>
      <c r="PJM412" s="123"/>
      <c r="PJN412" s="123"/>
      <c r="PJO412" s="123"/>
      <c r="PJP412" s="123"/>
      <c r="PJQ412" s="123"/>
      <c r="PJR412" s="123"/>
      <c r="PJS412" s="123"/>
      <c r="PJT412" s="123"/>
      <c r="PJU412" s="123"/>
      <c r="PJV412" s="123"/>
      <c r="PJW412" s="123"/>
      <c r="PJX412" s="123"/>
      <c r="PJY412" s="123"/>
      <c r="PJZ412" s="123"/>
      <c r="PKA412" s="123"/>
      <c r="PKB412" s="123"/>
      <c r="PKC412" s="123"/>
      <c r="PKD412" s="123"/>
      <c r="PKE412" s="123"/>
      <c r="PKF412" s="123"/>
      <c r="PKG412" s="123"/>
      <c r="PKH412" s="123"/>
      <c r="PKI412" s="123"/>
      <c r="PKJ412" s="123"/>
      <c r="PKK412" s="123"/>
      <c r="PKL412" s="123"/>
      <c r="PKM412" s="123"/>
      <c r="PKN412" s="123"/>
      <c r="PKO412" s="123"/>
      <c r="PKP412" s="123"/>
      <c r="PKQ412" s="123"/>
      <c r="PKR412" s="123"/>
      <c r="PKS412" s="123"/>
      <c r="PKT412" s="123"/>
      <c r="PKU412" s="123"/>
      <c r="PKV412" s="123"/>
      <c r="PKW412" s="123"/>
      <c r="PKX412" s="123"/>
      <c r="PKY412" s="123"/>
      <c r="PKZ412" s="123"/>
      <c r="PLA412" s="123"/>
      <c r="PLB412" s="123"/>
      <c r="PLC412" s="123"/>
      <c r="PLD412" s="123"/>
      <c r="PLE412" s="123"/>
      <c r="PLF412" s="123"/>
      <c r="PLG412" s="123"/>
      <c r="PLH412" s="123"/>
      <c r="PLI412" s="123"/>
      <c r="PLJ412" s="123"/>
      <c r="PLK412" s="123"/>
      <c r="PLL412" s="123"/>
      <c r="PLM412" s="123"/>
      <c r="PLN412" s="123"/>
      <c r="PLO412" s="123"/>
      <c r="PLP412" s="123"/>
      <c r="PLQ412" s="123"/>
      <c r="PLR412" s="123"/>
      <c r="PLS412" s="123"/>
      <c r="PLT412" s="123"/>
      <c r="PLU412" s="123"/>
      <c r="PLV412" s="123"/>
      <c r="PLW412" s="123"/>
      <c r="PLX412" s="123"/>
      <c r="PLY412" s="123"/>
      <c r="PLZ412" s="123"/>
      <c r="PMA412" s="123"/>
      <c r="PMB412" s="123"/>
      <c r="PMC412" s="123"/>
      <c r="PMD412" s="123"/>
      <c r="PME412" s="123"/>
      <c r="PMF412" s="123"/>
      <c r="PMG412" s="123"/>
      <c r="PMH412" s="123"/>
      <c r="PMI412" s="123"/>
      <c r="PMJ412" s="123"/>
      <c r="PMK412" s="123"/>
      <c r="PML412" s="123"/>
      <c r="PMM412" s="123"/>
      <c r="PMN412" s="123"/>
      <c r="PMO412" s="123"/>
      <c r="PMP412" s="123"/>
      <c r="PMQ412" s="123"/>
      <c r="PMR412" s="123"/>
      <c r="PMS412" s="123"/>
      <c r="PMT412" s="123"/>
      <c r="PMU412" s="123"/>
      <c r="PMV412" s="123"/>
      <c r="PMW412" s="123"/>
      <c r="PMX412" s="123"/>
      <c r="PMY412" s="123"/>
      <c r="PMZ412" s="123"/>
      <c r="PNA412" s="123"/>
      <c r="PNB412" s="123"/>
      <c r="PNC412" s="123"/>
      <c r="PND412" s="123"/>
      <c r="PNE412" s="123"/>
      <c r="PNF412" s="123"/>
      <c r="PNG412" s="123"/>
      <c r="PNH412" s="123"/>
      <c r="PNI412" s="123"/>
      <c r="PNJ412" s="123"/>
      <c r="PNK412" s="123"/>
      <c r="PNL412" s="123"/>
      <c r="PNM412" s="123"/>
      <c r="PNN412" s="123"/>
      <c r="PNO412" s="123"/>
      <c r="PNP412" s="123"/>
      <c r="PNQ412" s="123"/>
      <c r="PNR412" s="123"/>
      <c r="PNS412" s="123"/>
      <c r="PNT412" s="123"/>
      <c r="PNU412" s="123"/>
      <c r="PNV412" s="123"/>
      <c r="PNW412" s="123"/>
      <c r="PNX412" s="123"/>
      <c r="PNY412" s="123"/>
      <c r="PNZ412" s="123"/>
      <c r="POA412" s="123"/>
      <c r="POB412" s="123"/>
      <c r="POC412" s="123"/>
      <c r="POD412" s="123"/>
      <c r="POE412" s="123"/>
      <c r="POF412" s="123"/>
      <c r="POG412" s="123"/>
      <c r="POH412" s="123"/>
      <c r="POI412" s="123"/>
      <c r="POJ412" s="123"/>
      <c r="POK412" s="123"/>
      <c r="POL412" s="123"/>
      <c r="POM412" s="123"/>
      <c r="PON412" s="123"/>
      <c r="POO412" s="123"/>
      <c r="POP412" s="123"/>
      <c r="POQ412" s="123"/>
      <c r="POR412" s="123"/>
      <c r="POS412" s="123"/>
      <c r="POT412" s="123"/>
      <c r="POU412" s="123"/>
      <c r="POV412" s="123"/>
      <c r="POW412" s="123"/>
      <c r="POX412" s="123"/>
      <c r="POY412" s="123"/>
      <c r="POZ412" s="123"/>
      <c r="PPA412" s="123"/>
      <c r="PPB412" s="123"/>
      <c r="PPC412" s="123"/>
      <c r="PPD412" s="123"/>
      <c r="PPE412" s="123"/>
      <c r="PPF412" s="123"/>
      <c r="PPG412" s="123"/>
      <c r="PPH412" s="123"/>
      <c r="PPI412" s="123"/>
      <c r="PPJ412" s="123"/>
      <c r="PPK412" s="123"/>
      <c r="PPL412" s="123"/>
      <c r="PPM412" s="123"/>
      <c r="PPN412" s="123"/>
      <c r="PPO412" s="123"/>
      <c r="PPP412" s="123"/>
      <c r="PPQ412" s="123"/>
      <c r="PPR412" s="123"/>
      <c r="PPS412" s="123"/>
      <c r="PPT412" s="123"/>
      <c r="PPU412" s="123"/>
      <c r="PPV412" s="123"/>
      <c r="PPW412" s="123"/>
      <c r="PPX412" s="123"/>
      <c r="PPY412" s="123"/>
      <c r="PPZ412" s="123"/>
      <c r="PQA412" s="123"/>
      <c r="PQB412" s="123"/>
      <c r="PQC412" s="123"/>
      <c r="PQD412" s="123"/>
      <c r="PQE412" s="123"/>
      <c r="PQF412" s="123"/>
      <c r="PQG412" s="123"/>
      <c r="PQH412" s="123"/>
      <c r="PQI412" s="123"/>
      <c r="PQJ412" s="123"/>
      <c r="PQK412" s="123"/>
      <c r="PQL412" s="123"/>
      <c r="PQM412" s="123"/>
      <c r="PQN412" s="123"/>
      <c r="PQO412" s="123"/>
      <c r="PQP412" s="123"/>
      <c r="PQQ412" s="123"/>
      <c r="PQR412" s="123"/>
      <c r="PQS412" s="123"/>
      <c r="PQT412" s="123"/>
      <c r="PQU412" s="123"/>
      <c r="PQV412" s="123"/>
      <c r="PQW412" s="123"/>
      <c r="PQX412" s="123"/>
      <c r="PQY412" s="123"/>
      <c r="PQZ412" s="123"/>
      <c r="PRA412" s="123"/>
      <c r="PRB412" s="123"/>
      <c r="PRC412" s="123"/>
      <c r="PRD412" s="123"/>
      <c r="PRE412" s="123"/>
      <c r="PRF412" s="123"/>
      <c r="PRG412" s="123"/>
      <c r="PRH412" s="123"/>
      <c r="PRI412" s="123"/>
      <c r="PRJ412" s="123"/>
      <c r="PRK412" s="123"/>
      <c r="PRL412" s="123"/>
      <c r="PRM412" s="123"/>
      <c r="PRN412" s="123"/>
      <c r="PRO412" s="123"/>
      <c r="PRP412" s="123"/>
      <c r="PRQ412" s="123"/>
      <c r="PRR412" s="123"/>
      <c r="PRS412" s="123"/>
      <c r="PRT412" s="123"/>
      <c r="PRU412" s="123"/>
      <c r="PRV412" s="123"/>
      <c r="PRW412" s="123"/>
      <c r="PRX412" s="123"/>
      <c r="PRY412" s="123"/>
      <c r="PRZ412" s="123"/>
      <c r="PSA412" s="123"/>
      <c r="PSB412" s="123"/>
      <c r="PSC412" s="123"/>
      <c r="PSD412" s="123"/>
      <c r="PSE412" s="123"/>
      <c r="PSF412" s="123"/>
      <c r="PSG412" s="123"/>
      <c r="PSH412" s="123"/>
      <c r="PSI412" s="123"/>
      <c r="PSJ412" s="123"/>
      <c r="PSK412" s="123"/>
      <c r="PSL412" s="123"/>
      <c r="PSM412" s="123"/>
      <c r="PSN412" s="123"/>
      <c r="PSO412" s="123"/>
      <c r="PSP412" s="123"/>
      <c r="PSQ412" s="123"/>
      <c r="PSR412" s="123"/>
      <c r="PSS412" s="123"/>
      <c r="PST412" s="123"/>
      <c r="PSU412" s="123"/>
      <c r="PSV412" s="123"/>
      <c r="PSW412" s="123"/>
      <c r="PSX412" s="123"/>
      <c r="PSY412" s="123"/>
      <c r="PSZ412" s="123"/>
      <c r="PTA412" s="123"/>
      <c r="PTB412" s="123"/>
      <c r="PTC412" s="123"/>
      <c r="PTD412" s="123"/>
      <c r="PTE412" s="123"/>
      <c r="PTF412" s="123"/>
      <c r="PTG412" s="123"/>
      <c r="PTH412" s="123"/>
      <c r="PTI412" s="123"/>
      <c r="PTJ412" s="123"/>
      <c r="PTK412" s="123"/>
      <c r="PTL412" s="123"/>
      <c r="PTM412" s="123"/>
      <c r="PTN412" s="123"/>
      <c r="PTO412" s="123"/>
      <c r="PTP412" s="123"/>
      <c r="PTQ412" s="123"/>
      <c r="PTR412" s="123"/>
      <c r="PTS412" s="123"/>
      <c r="PTT412" s="123"/>
      <c r="PTU412" s="123"/>
      <c r="PTV412" s="123"/>
      <c r="PTW412" s="123"/>
      <c r="PTX412" s="123"/>
      <c r="PTY412" s="123"/>
      <c r="PTZ412" s="123"/>
      <c r="PUA412" s="123"/>
      <c r="PUB412" s="123"/>
      <c r="PUC412" s="123"/>
      <c r="PUD412" s="123"/>
      <c r="PUE412" s="123"/>
      <c r="PUF412" s="123"/>
      <c r="PUG412" s="123"/>
      <c r="PUH412" s="123"/>
      <c r="PUI412" s="123"/>
      <c r="PUJ412" s="123"/>
      <c r="PUK412" s="123"/>
      <c r="PUL412" s="123"/>
      <c r="PUM412" s="123"/>
      <c r="PUN412" s="123"/>
      <c r="PUO412" s="123"/>
      <c r="PUP412" s="123"/>
      <c r="PUQ412" s="123"/>
      <c r="PUR412" s="123"/>
      <c r="PUS412" s="123"/>
      <c r="PUT412" s="123"/>
      <c r="PUU412" s="123"/>
      <c r="PUV412" s="123"/>
      <c r="PUW412" s="123"/>
      <c r="PUX412" s="123"/>
      <c r="PUY412" s="123"/>
      <c r="PUZ412" s="123"/>
      <c r="PVA412" s="123"/>
      <c r="PVB412" s="123"/>
      <c r="PVC412" s="123"/>
      <c r="PVD412" s="123"/>
      <c r="PVE412" s="123"/>
      <c r="PVF412" s="123"/>
      <c r="PVG412" s="123"/>
      <c r="PVH412" s="123"/>
      <c r="PVI412" s="123"/>
      <c r="PVJ412" s="123"/>
      <c r="PVK412" s="123"/>
      <c r="PVL412" s="123"/>
      <c r="PVM412" s="123"/>
      <c r="PVN412" s="123"/>
      <c r="PVO412" s="123"/>
      <c r="PVP412" s="123"/>
      <c r="PVQ412" s="123"/>
      <c r="PVR412" s="123"/>
      <c r="PVS412" s="123"/>
      <c r="PVT412" s="123"/>
      <c r="PVU412" s="123"/>
      <c r="PVV412" s="123"/>
      <c r="PVW412" s="123"/>
      <c r="PVX412" s="123"/>
      <c r="PVY412" s="123"/>
      <c r="PVZ412" s="123"/>
      <c r="PWA412" s="123"/>
      <c r="PWB412" s="123"/>
      <c r="PWC412" s="123"/>
      <c r="PWD412" s="123"/>
      <c r="PWE412" s="123"/>
      <c r="PWF412" s="123"/>
      <c r="PWG412" s="123"/>
      <c r="PWH412" s="123"/>
      <c r="PWI412" s="123"/>
      <c r="PWJ412" s="123"/>
      <c r="PWK412" s="123"/>
      <c r="PWL412" s="123"/>
      <c r="PWM412" s="123"/>
      <c r="PWN412" s="123"/>
      <c r="PWO412" s="123"/>
      <c r="PWP412" s="123"/>
      <c r="PWQ412" s="123"/>
      <c r="PWR412" s="123"/>
      <c r="PWS412" s="123"/>
      <c r="PWT412" s="123"/>
      <c r="PWU412" s="123"/>
      <c r="PWV412" s="123"/>
      <c r="PWW412" s="123"/>
      <c r="PWX412" s="123"/>
      <c r="PWY412" s="123"/>
      <c r="PWZ412" s="123"/>
      <c r="PXA412" s="123"/>
      <c r="PXB412" s="123"/>
      <c r="PXC412" s="123"/>
      <c r="PXD412" s="123"/>
      <c r="PXE412" s="123"/>
      <c r="PXF412" s="123"/>
      <c r="PXG412" s="123"/>
      <c r="PXH412" s="123"/>
      <c r="PXI412" s="123"/>
      <c r="PXJ412" s="123"/>
      <c r="PXK412" s="123"/>
      <c r="PXL412" s="123"/>
      <c r="PXM412" s="123"/>
      <c r="PXN412" s="123"/>
      <c r="PXO412" s="123"/>
      <c r="PXP412" s="123"/>
      <c r="PXQ412" s="123"/>
      <c r="PXR412" s="123"/>
      <c r="PXS412" s="123"/>
      <c r="PXT412" s="123"/>
      <c r="PXU412" s="123"/>
      <c r="PXV412" s="123"/>
      <c r="PXW412" s="123"/>
      <c r="PXX412" s="123"/>
      <c r="PXY412" s="123"/>
      <c r="PXZ412" s="123"/>
      <c r="PYA412" s="123"/>
      <c r="PYB412" s="123"/>
      <c r="PYC412" s="123"/>
      <c r="PYD412" s="123"/>
      <c r="PYE412" s="123"/>
      <c r="PYF412" s="123"/>
      <c r="PYG412" s="123"/>
      <c r="PYH412" s="123"/>
      <c r="PYI412" s="123"/>
      <c r="PYJ412" s="123"/>
      <c r="PYK412" s="123"/>
      <c r="PYL412" s="123"/>
      <c r="PYM412" s="123"/>
      <c r="PYN412" s="123"/>
      <c r="PYO412" s="123"/>
      <c r="PYP412" s="123"/>
      <c r="PYQ412" s="123"/>
      <c r="PYR412" s="123"/>
      <c r="PYS412" s="123"/>
      <c r="PYT412" s="123"/>
      <c r="PYU412" s="123"/>
      <c r="PYV412" s="123"/>
      <c r="PYW412" s="123"/>
      <c r="PYX412" s="123"/>
      <c r="PYY412" s="123"/>
      <c r="PYZ412" s="123"/>
      <c r="PZA412" s="123"/>
      <c r="PZB412" s="123"/>
      <c r="PZC412" s="123"/>
      <c r="PZD412" s="123"/>
      <c r="PZE412" s="123"/>
      <c r="PZF412" s="123"/>
      <c r="PZG412" s="123"/>
      <c r="PZH412" s="123"/>
      <c r="PZI412" s="123"/>
      <c r="PZJ412" s="123"/>
      <c r="PZK412" s="123"/>
      <c r="PZL412" s="123"/>
      <c r="PZM412" s="123"/>
      <c r="PZN412" s="123"/>
      <c r="PZO412" s="123"/>
      <c r="PZP412" s="123"/>
      <c r="PZQ412" s="123"/>
      <c r="PZR412" s="123"/>
      <c r="PZS412" s="123"/>
      <c r="PZT412" s="123"/>
      <c r="PZU412" s="123"/>
      <c r="PZV412" s="123"/>
      <c r="PZW412" s="123"/>
      <c r="PZX412" s="123"/>
      <c r="PZY412" s="123"/>
      <c r="PZZ412" s="123"/>
      <c r="QAA412" s="123"/>
      <c r="QAB412" s="123"/>
      <c r="QAC412" s="123"/>
      <c r="QAD412" s="123"/>
      <c r="QAE412" s="123"/>
      <c r="QAF412" s="123"/>
      <c r="QAG412" s="123"/>
      <c r="QAH412" s="123"/>
      <c r="QAI412" s="123"/>
      <c r="QAJ412" s="123"/>
      <c r="QAK412" s="123"/>
      <c r="QAL412" s="123"/>
      <c r="QAM412" s="123"/>
      <c r="QAN412" s="123"/>
      <c r="QAO412" s="123"/>
      <c r="QAP412" s="123"/>
      <c r="QAQ412" s="123"/>
      <c r="QAR412" s="123"/>
      <c r="QAS412" s="123"/>
      <c r="QAT412" s="123"/>
      <c r="QAU412" s="123"/>
      <c r="QAV412" s="123"/>
      <c r="QAW412" s="123"/>
      <c r="QAX412" s="123"/>
      <c r="QAY412" s="123"/>
      <c r="QAZ412" s="123"/>
      <c r="QBA412" s="123"/>
      <c r="QBB412" s="123"/>
      <c r="QBC412" s="123"/>
      <c r="QBD412" s="123"/>
      <c r="QBE412" s="123"/>
      <c r="QBF412" s="123"/>
      <c r="QBG412" s="123"/>
      <c r="QBH412" s="123"/>
      <c r="QBI412" s="123"/>
      <c r="QBJ412" s="123"/>
      <c r="QBK412" s="123"/>
      <c r="QBL412" s="123"/>
      <c r="QBM412" s="123"/>
      <c r="QBN412" s="123"/>
      <c r="QBO412" s="123"/>
      <c r="QBP412" s="123"/>
      <c r="QBQ412" s="123"/>
      <c r="QBR412" s="123"/>
      <c r="QBS412" s="123"/>
      <c r="QBT412" s="123"/>
      <c r="QBU412" s="123"/>
      <c r="QBV412" s="123"/>
      <c r="QBW412" s="123"/>
      <c r="QBX412" s="123"/>
      <c r="QBY412" s="123"/>
      <c r="QBZ412" s="123"/>
      <c r="QCA412" s="123"/>
      <c r="QCB412" s="123"/>
      <c r="QCC412" s="123"/>
      <c r="QCD412" s="123"/>
      <c r="QCE412" s="123"/>
      <c r="QCF412" s="123"/>
      <c r="QCG412" s="123"/>
      <c r="QCH412" s="123"/>
      <c r="QCI412" s="123"/>
      <c r="QCJ412" s="123"/>
      <c r="QCK412" s="123"/>
      <c r="QCL412" s="123"/>
      <c r="QCM412" s="123"/>
      <c r="QCN412" s="123"/>
      <c r="QCO412" s="123"/>
      <c r="QCP412" s="123"/>
      <c r="QCQ412" s="123"/>
      <c r="QCR412" s="123"/>
      <c r="QCS412" s="123"/>
      <c r="QCT412" s="123"/>
      <c r="QCU412" s="123"/>
      <c r="QCV412" s="123"/>
      <c r="QCW412" s="123"/>
      <c r="QCX412" s="123"/>
      <c r="QCY412" s="123"/>
      <c r="QCZ412" s="123"/>
      <c r="QDA412" s="123"/>
      <c r="QDB412" s="123"/>
      <c r="QDC412" s="123"/>
      <c r="QDD412" s="123"/>
      <c r="QDE412" s="123"/>
      <c r="QDF412" s="123"/>
      <c r="QDG412" s="123"/>
      <c r="QDH412" s="123"/>
      <c r="QDI412" s="123"/>
      <c r="QDJ412" s="123"/>
      <c r="QDK412" s="123"/>
      <c r="QDL412" s="123"/>
      <c r="QDM412" s="123"/>
      <c r="QDN412" s="123"/>
      <c r="QDO412" s="123"/>
      <c r="QDP412" s="123"/>
      <c r="QDQ412" s="123"/>
      <c r="QDR412" s="123"/>
      <c r="QDS412" s="123"/>
      <c r="QDT412" s="123"/>
      <c r="QDU412" s="123"/>
      <c r="QDV412" s="123"/>
      <c r="QDW412" s="123"/>
      <c r="QDX412" s="123"/>
      <c r="QDY412" s="123"/>
      <c r="QDZ412" s="123"/>
      <c r="QEA412" s="123"/>
      <c r="QEB412" s="123"/>
      <c r="QEC412" s="123"/>
      <c r="QED412" s="123"/>
      <c r="QEE412" s="123"/>
      <c r="QEF412" s="123"/>
      <c r="QEG412" s="123"/>
      <c r="QEH412" s="123"/>
      <c r="QEI412" s="123"/>
      <c r="QEJ412" s="123"/>
      <c r="QEK412" s="123"/>
      <c r="QEL412" s="123"/>
      <c r="QEM412" s="123"/>
      <c r="QEN412" s="123"/>
      <c r="QEO412" s="123"/>
      <c r="QEP412" s="123"/>
      <c r="QEQ412" s="123"/>
      <c r="QER412" s="123"/>
      <c r="QES412" s="123"/>
      <c r="QET412" s="123"/>
      <c r="QEU412" s="123"/>
      <c r="QEV412" s="123"/>
      <c r="QEW412" s="123"/>
      <c r="QEX412" s="123"/>
      <c r="QEY412" s="123"/>
      <c r="QEZ412" s="123"/>
      <c r="QFA412" s="123"/>
      <c r="QFB412" s="123"/>
      <c r="QFC412" s="123"/>
      <c r="QFD412" s="123"/>
      <c r="QFE412" s="123"/>
      <c r="QFF412" s="123"/>
      <c r="QFG412" s="123"/>
      <c r="QFH412" s="123"/>
      <c r="QFI412" s="123"/>
      <c r="QFJ412" s="123"/>
      <c r="QFK412" s="123"/>
      <c r="QFL412" s="123"/>
      <c r="QFM412" s="123"/>
      <c r="QFN412" s="123"/>
      <c r="QFO412" s="123"/>
      <c r="QFP412" s="123"/>
      <c r="QFQ412" s="123"/>
      <c r="QFR412" s="123"/>
      <c r="QFS412" s="123"/>
      <c r="QFT412" s="123"/>
      <c r="QFU412" s="123"/>
      <c r="QFV412" s="123"/>
      <c r="QFW412" s="123"/>
      <c r="QFX412" s="123"/>
      <c r="QFY412" s="123"/>
      <c r="QFZ412" s="123"/>
      <c r="QGA412" s="123"/>
      <c r="QGB412" s="123"/>
      <c r="QGC412" s="123"/>
      <c r="QGD412" s="123"/>
      <c r="QGE412" s="123"/>
      <c r="QGF412" s="123"/>
      <c r="QGG412" s="123"/>
      <c r="QGH412" s="123"/>
      <c r="QGI412" s="123"/>
      <c r="QGJ412" s="123"/>
      <c r="QGK412" s="123"/>
      <c r="QGL412" s="123"/>
      <c r="QGM412" s="123"/>
      <c r="QGN412" s="123"/>
      <c r="QGO412" s="123"/>
      <c r="QGP412" s="123"/>
      <c r="QGQ412" s="123"/>
      <c r="QGR412" s="123"/>
      <c r="QGS412" s="123"/>
      <c r="QGT412" s="123"/>
      <c r="QGU412" s="123"/>
      <c r="QGV412" s="123"/>
      <c r="QGW412" s="123"/>
      <c r="QGX412" s="123"/>
      <c r="QGY412" s="123"/>
      <c r="QGZ412" s="123"/>
      <c r="QHA412" s="123"/>
      <c r="QHB412" s="123"/>
      <c r="QHC412" s="123"/>
      <c r="QHD412" s="123"/>
      <c r="QHE412" s="123"/>
      <c r="QHF412" s="123"/>
      <c r="QHG412" s="123"/>
      <c r="QHH412" s="123"/>
      <c r="QHI412" s="123"/>
      <c r="QHJ412" s="123"/>
      <c r="QHK412" s="123"/>
      <c r="QHL412" s="123"/>
      <c r="QHM412" s="123"/>
      <c r="QHN412" s="123"/>
      <c r="QHO412" s="123"/>
      <c r="QHP412" s="123"/>
      <c r="QHQ412" s="123"/>
      <c r="QHR412" s="123"/>
      <c r="QHS412" s="123"/>
      <c r="QHT412" s="123"/>
      <c r="QHU412" s="123"/>
      <c r="QHV412" s="123"/>
      <c r="QHW412" s="123"/>
      <c r="QHX412" s="123"/>
      <c r="QHY412" s="123"/>
      <c r="QHZ412" s="123"/>
      <c r="QIA412" s="123"/>
      <c r="QIB412" s="123"/>
      <c r="QIC412" s="123"/>
      <c r="QID412" s="123"/>
      <c r="QIE412" s="123"/>
      <c r="QIF412" s="123"/>
      <c r="QIG412" s="123"/>
      <c r="QIH412" s="123"/>
      <c r="QII412" s="123"/>
      <c r="QIJ412" s="123"/>
      <c r="QIK412" s="123"/>
      <c r="QIL412" s="123"/>
      <c r="QIM412" s="123"/>
      <c r="QIN412" s="123"/>
      <c r="QIO412" s="123"/>
      <c r="QIP412" s="123"/>
      <c r="QIQ412" s="123"/>
      <c r="QIR412" s="123"/>
      <c r="QIS412" s="123"/>
      <c r="QIT412" s="123"/>
      <c r="QIU412" s="123"/>
      <c r="QIV412" s="123"/>
      <c r="QIW412" s="123"/>
      <c r="QIX412" s="123"/>
      <c r="QIY412" s="123"/>
      <c r="QIZ412" s="123"/>
      <c r="QJA412" s="123"/>
      <c r="QJB412" s="123"/>
      <c r="QJC412" s="123"/>
      <c r="QJD412" s="123"/>
      <c r="QJE412" s="123"/>
      <c r="QJF412" s="123"/>
      <c r="QJG412" s="123"/>
      <c r="QJH412" s="123"/>
      <c r="QJI412" s="123"/>
      <c r="QJJ412" s="123"/>
      <c r="QJK412" s="123"/>
      <c r="QJL412" s="123"/>
      <c r="QJM412" s="123"/>
      <c r="QJN412" s="123"/>
      <c r="QJO412" s="123"/>
      <c r="QJP412" s="123"/>
      <c r="QJQ412" s="123"/>
      <c r="QJR412" s="123"/>
      <c r="QJS412" s="123"/>
      <c r="QJT412" s="123"/>
      <c r="QJU412" s="123"/>
      <c r="QJV412" s="123"/>
      <c r="QJW412" s="123"/>
      <c r="QJX412" s="123"/>
      <c r="QJY412" s="123"/>
      <c r="QJZ412" s="123"/>
      <c r="QKA412" s="123"/>
      <c r="QKB412" s="123"/>
      <c r="QKC412" s="123"/>
      <c r="QKD412" s="123"/>
      <c r="QKE412" s="123"/>
      <c r="QKF412" s="123"/>
      <c r="QKG412" s="123"/>
      <c r="QKH412" s="123"/>
      <c r="QKI412" s="123"/>
      <c r="QKJ412" s="123"/>
      <c r="QKK412" s="123"/>
      <c r="QKL412" s="123"/>
      <c r="QKM412" s="123"/>
      <c r="QKN412" s="123"/>
      <c r="QKO412" s="123"/>
      <c r="QKP412" s="123"/>
      <c r="QKQ412" s="123"/>
      <c r="QKR412" s="123"/>
      <c r="QKS412" s="123"/>
      <c r="QKT412" s="123"/>
      <c r="QKU412" s="123"/>
      <c r="QKV412" s="123"/>
      <c r="QKW412" s="123"/>
      <c r="QKX412" s="123"/>
      <c r="QKY412" s="123"/>
      <c r="QKZ412" s="123"/>
      <c r="QLA412" s="123"/>
      <c r="QLB412" s="123"/>
      <c r="QLC412" s="123"/>
      <c r="QLD412" s="123"/>
      <c r="QLE412" s="123"/>
      <c r="QLF412" s="123"/>
      <c r="QLG412" s="123"/>
      <c r="QLH412" s="123"/>
      <c r="QLI412" s="123"/>
      <c r="QLJ412" s="123"/>
      <c r="QLK412" s="123"/>
      <c r="QLL412" s="123"/>
      <c r="QLM412" s="123"/>
      <c r="QLN412" s="123"/>
      <c r="QLO412" s="123"/>
      <c r="QLP412" s="123"/>
      <c r="QLQ412" s="123"/>
      <c r="QLR412" s="123"/>
      <c r="QLS412" s="123"/>
      <c r="QLT412" s="123"/>
      <c r="QLU412" s="123"/>
      <c r="QLV412" s="123"/>
      <c r="QLW412" s="123"/>
      <c r="QLX412" s="123"/>
      <c r="QLY412" s="123"/>
      <c r="QLZ412" s="123"/>
      <c r="QMA412" s="123"/>
      <c r="QMB412" s="123"/>
      <c r="QMC412" s="123"/>
      <c r="QMD412" s="123"/>
      <c r="QME412" s="123"/>
      <c r="QMF412" s="123"/>
      <c r="QMG412" s="123"/>
      <c r="QMH412" s="123"/>
      <c r="QMI412" s="123"/>
      <c r="QMJ412" s="123"/>
      <c r="QMK412" s="123"/>
      <c r="QML412" s="123"/>
      <c r="QMM412" s="123"/>
      <c r="QMN412" s="123"/>
      <c r="QMO412" s="123"/>
      <c r="QMP412" s="123"/>
      <c r="QMQ412" s="123"/>
      <c r="QMR412" s="123"/>
      <c r="QMS412" s="123"/>
      <c r="QMT412" s="123"/>
      <c r="QMU412" s="123"/>
      <c r="QMV412" s="123"/>
      <c r="QMW412" s="123"/>
      <c r="QMX412" s="123"/>
      <c r="QMY412" s="123"/>
      <c r="QMZ412" s="123"/>
      <c r="QNA412" s="123"/>
      <c r="QNB412" s="123"/>
      <c r="QNC412" s="123"/>
      <c r="QND412" s="123"/>
      <c r="QNE412" s="123"/>
      <c r="QNF412" s="123"/>
      <c r="QNG412" s="123"/>
      <c r="QNH412" s="123"/>
      <c r="QNI412" s="123"/>
      <c r="QNJ412" s="123"/>
      <c r="QNK412" s="123"/>
      <c r="QNL412" s="123"/>
      <c r="QNM412" s="123"/>
      <c r="QNN412" s="123"/>
      <c r="QNO412" s="123"/>
      <c r="QNP412" s="123"/>
      <c r="QNQ412" s="123"/>
      <c r="QNR412" s="123"/>
      <c r="QNS412" s="123"/>
      <c r="QNT412" s="123"/>
      <c r="QNU412" s="123"/>
      <c r="QNV412" s="123"/>
      <c r="QNW412" s="123"/>
      <c r="QNX412" s="123"/>
      <c r="QNY412" s="123"/>
      <c r="QNZ412" s="123"/>
      <c r="QOA412" s="123"/>
      <c r="QOB412" s="123"/>
      <c r="QOC412" s="123"/>
      <c r="QOD412" s="123"/>
      <c r="QOE412" s="123"/>
      <c r="QOF412" s="123"/>
      <c r="QOG412" s="123"/>
      <c r="QOH412" s="123"/>
      <c r="QOI412" s="123"/>
      <c r="QOJ412" s="123"/>
      <c r="QOK412" s="123"/>
      <c r="QOL412" s="123"/>
      <c r="QOM412" s="123"/>
      <c r="QON412" s="123"/>
      <c r="QOO412" s="123"/>
      <c r="QOP412" s="123"/>
      <c r="QOQ412" s="123"/>
      <c r="QOR412" s="123"/>
      <c r="QOS412" s="123"/>
      <c r="QOT412" s="123"/>
      <c r="QOU412" s="123"/>
      <c r="QOV412" s="123"/>
      <c r="QOW412" s="123"/>
      <c r="QOX412" s="123"/>
      <c r="QOY412" s="123"/>
      <c r="QOZ412" s="123"/>
      <c r="QPA412" s="123"/>
      <c r="QPB412" s="123"/>
      <c r="QPC412" s="123"/>
      <c r="QPD412" s="123"/>
      <c r="QPE412" s="123"/>
      <c r="QPF412" s="123"/>
      <c r="QPG412" s="123"/>
      <c r="QPH412" s="123"/>
      <c r="QPI412" s="123"/>
      <c r="QPJ412" s="123"/>
      <c r="QPK412" s="123"/>
      <c r="QPL412" s="123"/>
      <c r="QPM412" s="123"/>
      <c r="QPN412" s="123"/>
      <c r="QPO412" s="123"/>
      <c r="QPP412" s="123"/>
      <c r="QPQ412" s="123"/>
      <c r="QPR412" s="123"/>
      <c r="QPS412" s="123"/>
      <c r="QPT412" s="123"/>
      <c r="QPU412" s="123"/>
      <c r="QPV412" s="123"/>
      <c r="QPW412" s="123"/>
      <c r="QPX412" s="123"/>
      <c r="QPY412" s="123"/>
      <c r="QPZ412" s="123"/>
      <c r="QQA412" s="123"/>
      <c r="QQB412" s="123"/>
      <c r="QQC412" s="123"/>
      <c r="QQD412" s="123"/>
      <c r="QQE412" s="123"/>
      <c r="QQF412" s="123"/>
      <c r="QQG412" s="123"/>
      <c r="QQH412" s="123"/>
      <c r="QQI412" s="123"/>
      <c r="QQJ412" s="123"/>
      <c r="QQK412" s="123"/>
      <c r="QQL412" s="123"/>
      <c r="QQM412" s="123"/>
      <c r="QQN412" s="123"/>
      <c r="QQO412" s="123"/>
      <c r="QQP412" s="123"/>
      <c r="QQQ412" s="123"/>
      <c r="QQR412" s="123"/>
      <c r="QQS412" s="123"/>
      <c r="QQT412" s="123"/>
      <c r="QQU412" s="123"/>
      <c r="QQV412" s="123"/>
      <c r="QQW412" s="123"/>
      <c r="QQX412" s="123"/>
      <c r="QQY412" s="123"/>
      <c r="QQZ412" s="123"/>
      <c r="QRA412" s="123"/>
      <c r="QRB412" s="123"/>
      <c r="QRC412" s="123"/>
      <c r="QRD412" s="123"/>
      <c r="QRE412" s="123"/>
      <c r="QRF412" s="123"/>
      <c r="QRG412" s="123"/>
      <c r="QRH412" s="123"/>
      <c r="QRI412" s="123"/>
      <c r="QRJ412" s="123"/>
      <c r="QRK412" s="123"/>
      <c r="QRL412" s="123"/>
      <c r="QRM412" s="123"/>
      <c r="QRN412" s="123"/>
      <c r="QRO412" s="123"/>
      <c r="QRP412" s="123"/>
      <c r="QRQ412" s="123"/>
      <c r="QRR412" s="123"/>
      <c r="QRS412" s="123"/>
      <c r="QRT412" s="123"/>
      <c r="QRU412" s="123"/>
      <c r="QRV412" s="123"/>
      <c r="QRW412" s="123"/>
      <c r="QRX412" s="123"/>
      <c r="QRY412" s="123"/>
      <c r="QRZ412" s="123"/>
      <c r="QSA412" s="123"/>
      <c r="QSB412" s="123"/>
      <c r="QSC412" s="123"/>
      <c r="QSD412" s="123"/>
      <c r="QSE412" s="123"/>
      <c r="QSF412" s="123"/>
      <c r="QSG412" s="123"/>
      <c r="QSH412" s="123"/>
      <c r="QSI412" s="123"/>
      <c r="QSJ412" s="123"/>
      <c r="QSK412" s="123"/>
      <c r="QSL412" s="123"/>
      <c r="QSM412" s="123"/>
      <c r="QSN412" s="123"/>
      <c r="QSO412" s="123"/>
      <c r="QSP412" s="123"/>
      <c r="QSQ412" s="123"/>
      <c r="QSR412" s="123"/>
      <c r="QSS412" s="123"/>
      <c r="QST412" s="123"/>
      <c r="QSU412" s="123"/>
      <c r="QSV412" s="123"/>
      <c r="QSW412" s="123"/>
      <c r="QSX412" s="123"/>
      <c r="QSY412" s="123"/>
      <c r="QSZ412" s="123"/>
      <c r="QTA412" s="123"/>
      <c r="QTB412" s="123"/>
      <c r="QTC412" s="123"/>
      <c r="QTD412" s="123"/>
      <c r="QTE412" s="123"/>
      <c r="QTF412" s="123"/>
      <c r="QTG412" s="123"/>
      <c r="QTH412" s="123"/>
      <c r="QTI412" s="123"/>
      <c r="QTJ412" s="123"/>
      <c r="QTK412" s="123"/>
      <c r="QTL412" s="123"/>
      <c r="QTM412" s="123"/>
      <c r="QTN412" s="123"/>
      <c r="QTO412" s="123"/>
      <c r="QTP412" s="123"/>
      <c r="QTQ412" s="123"/>
      <c r="QTR412" s="123"/>
      <c r="QTS412" s="123"/>
      <c r="QTT412" s="123"/>
      <c r="QTU412" s="123"/>
      <c r="QTV412" s="123"/>
      <c r="QTW412" s="123"/>
      <c r="QTX412" s="123"/>
      <c r="QTY412" s="123"/>
      <c r="QTZ412" s="123"/>
      <c r="QUA412" s="123"/>
      <c r="QUB412" s="123"/>
      <c r="QUC412" s="123"/>
      <c r="QUD412" s="123"/>
      <c r="QUE412" s="123"/>
      <c r="QUF412" s="123"/>
      <c r="QUG412" s="123"/>
      <c r="QUH412" s="123"/>
      <c r="QUI412" s="123"/>
      <c r="QUJ412" s="123"/>
      <c r="QUK412" s="123"/>
      <c r="QUL412" s="123"/>
      <c r="QUM412" s="123"/>
      <c r="QUN412" s="123"/>
      <c r="QUO412" s="123"/>
      <c r="QUP412" s="123"/>
      <c r="QUQ412" s="123"/>
      <c r="QUR412" s="123"/>
      <c r="QUS412" s="123"/>
      <c r="QUT412" s="123"/>
      <c r="QUU412" s="123"/>
      <c r="QUV412" s="123"/>
      <c r="QUW412" s="123"/>
      <c r="QUX412" s="123"/>
      <c r="QUY412" s="123"/>
      <c r="QUZ412" s="123"/>
      <c r="QVA412" s="123"/>
      <c r="QVB412" s="123"/>
      <c r="QVC412" s="123"/>
      <c r="QVD412" s="123"/>
      <c r="QVE412" s="123"/>
      <c r="QVF412" s="123"/>
      <c r="QVG412" s="123"/>
      <c r="QVH412" s="123"/>
      <c r="QVI412" s="123"/>
      <c r="QVJ412" s="123"/>
      <c r="QVK412" s="123"/>
      <c r="QVL412" s="123"/>
      <c r="QVM412" s="123"/>
      <c r="QVN412" s="123"/>
      <c r="QVO412" s="123"/>
      <c r="QVP412" s="123"/>
      <c r="QVQ412" s="123"/>
      <c r="QVR412" s="123"/>
      <c r="QVS412" s="123"/>
      <c r="QVT412" s="123"/>
      <c r="QVU412" s="123"/>
      <c r="QVV412" s="123"/>
      <c r="QVW412" s="123"/>
      <c r="QVX412" s="123"/>
      <c r="QVY412" s="123"/>
      <c r="QVZ412" s="123"/>
      <c r="QWA412" s="123"/>
      <c r="QWB412" s="123"/>
      <c r="QWC412" s="123"/>
      <c r="QWD412" s="123"/>
      <c r="QWE412" s="123"/>
      <c r="QWF412" s="123"/>
      <c r="QWG412" s="123"/>
      <c r="QWH412" s="123"/>
      <c r="QWI412" s="123"/>
      <c r="QWJ412" s="123"/>
      <c r="QWK412" s="123"/>
      <c r="QWL412" s="123"/>
      <c r="QWM412" s="123"/>
      <c r="QWN412" s="123"/>
      <c r="QWO412" s="123"/>
      <c r="QWP412" s="123"/>
      <c r="QWQ412" s="123"/>
      <c r="QWR412" s="123"/>
      <c r="QWS412" s="123"/>
      <c r="QWT412" s="123"/>
      <c r="QWU412" s="123"/>
      <c r="QWV412" s="123"/>
      <c r="QWW412" s="123"/>
      <c r="QWX412" s="123"/>
      <c r="QWY412" s="123"/>
      <c r="QWZ412" s="123"/>
      <c r="QXA412" s="123"/>
      <c r="QXB412" s="123"/>
      <c r="QXC412" s="123"/>
      <c r="QXD412" s="123"/>
      <c r="QXE412" s="123"/>
      <c r="QXF412" s="123"/>
      <c r="QXG412" s="123"/>
      <c r="QXH412" s="123"/>
      <c r="QXI412" s="123"/>
      <c r="QXJ412" s="123"/>
      <c r="QXK412" s="123"/>
      <c r="QXL412" s="123"/>
      <c r="QXM412" s="123"/>
      <c r="QXN412" s="123"/>
      <c r="QXO412" s="123"/>
      <c r="QXP412" s="123"/>
      <c r="QXQ412" s="123"/>
      <c r="QXR412" s="123"/>
      <c r="QXS412" s="123"/>
      <c r="QXT412" s="123"/>
      <c r="QXU412" s="123"/>
      <c r="QXV412" s="123"/>
      <c r="QXW412" s="123"/>
      <c r="QXX412" s="123"/>
      <c r="QXY412" s="123"/>
      <c r="QXZ412" s="123"/>
      <c r="QYA412" s="123"/>
      <c r="QYB412" s="123"/>
      <c r="QYC412" s="123"/>
      <c r="QYD412" s="123"/>
      <c r="QYE412" s="123"/>
      <c r="QYF412" s="123"/>
      <c r="QYG412" s="123"/>
      <c r="QYH412" s="123"/>
      <c r="QYI412" s="123"/>
      <c r="QYJ412" s="123"/>
      <c r="QYK412" s="123"/>
      <c r="QYL412" s="123"/>
      <c r="QYM412" s="123"/>
      <c r="QYN412" s="123"/>
      <c r="QYO412" s="123"/>
      <c r="QYP412" s="123"/>
      <c r="QYQ412" s="123"/>
      <c r="QYR412" s="123"/>
      <c r="QYS412" s="123"/>
      <c r="QYT412" s="123"/>
      <c r="QYU412" s="123"/>
      <c r="QYV412" s="123"/>
      <c r="QYW412" s="123"/>
      <c r="QYX412" s="123"/>
      <c r="QYY412" s="123"/>
      <c r="QYZ412" s="123"/>
      <c r="QZA412" s="123"/>
      <c r="QZB412" s="123"/>
      <c r="QZC412" s="123"/>
      <c r="QZD412" s="123"/>
      <c r="QZE412" s="123"/>
      <c r="QZF412" s="123"/>
      <c r="QZG412" s="123"/>
      <c r="QZH412" s="123"/>
      <c r="QZI412" s="123"/>
      <c r="QZJ412" s="123"/>
      <c r="QZK412" s="123"/>
      <c r="QZL412" s="123"/>
      <c r="QZM412" s="123"/>
      <c r="QZN412" s="123"/>
      <c r="QZO412" s="123"/>
      <c r="QZP412" s="123"/>
      <c r="QZQ412" s="123"/>
      <c r="QZR412" s="123"/>
      <c r="QZS412" s="123"/>
      <c r="QZT412" s="123"/>
      <c r="QZU412" s="123"/>
      <c r="QZV412" s="123"/>
      <c r="QZW412" s="123"/>
      <c r="QZX412" s="123"/>
      <c r="QZY412" s="123"/>
      <c r="QZZ412" s="123"/>
      <c r="RAA412" s="123"/>
      <c r="RAB412" s="123"/>
      <c r="RAC412" s="123"/>
      <c r="RAD412" s="123"/>
      <c r="RAE412" s="123"/>
      <c r="RAF412" s="123"/>
      <c r="RAG412" s="123"/>
      <c r="RAH412" s="123"/>
      <c r="RAI412" s="123"/>
      <c r="RAJ412" s="123"/>
      <c r="RAK412" s="123"/>
      <c r="RAL412" s="123"/>
      <c r="RAM412" s="123"/>
      <c r="RAN412" s="123"/>
      <c r="RAO412" s="123"/>
      <c r="RAP412" s="123"/>
      <c r="RAQ412" s="123"/>
      <c r="RAR412" s="123"/>
      <c r="RAS412" s="123"/>
      <c r="RAT412" s="123"/>
      <c r="RAU412" s="123"/>
      <c r="RAV412" s="123"/>
      <c r="RAW412" s="123"/>
      <c r="RAX412" s="123"/>
      <c r="RAY412" s="123"/>
      <c r="RAZ412" s="123"/>
      <c r="RBA412" s="123"/>
      <c r="RBB412" s="123"/>
      <c r="RBC412" s="123"/>
      <c r="RBD412" s="123"/>
      <c r="RBE412" s="123"/>
      <c r="RBF412" s="123"/>
      <c r="RBG412" s="123"/>
      <c r="RBH412" s="123"/>
      <c r="RBI412" s="123"/>
      <c r="RBJ412" s="123"/>
      <c r="RBK412" s="123"/>
      <c r="RBL412" s="123"/>
      <c r="RBM412" s="123"/>
      <c r="RBN412" s="123"/>
      <c r="RBO412" s="123"/>
      <c r="RBP412" s="123"/>
      <c r="RBQ412" s="123"/>
      <c r="RBR412" s="123"/>
      <c r="RBS412" s="123"/>
      <c r="RBT412" s="123"/>
      <c r="RBU412" s="123"/>
      <c r="RBV412" s="123"/>
      <c r="RBW412" s="123"/>
      <c r="RBX412" s="123"/>
      <c r="RBY412" s="123"/>
      <c r="RBZ412" s="123"/>
      <c r="RCA412" s="123"/>
      <c r="RCB412" s="123"/>
      <c r="RCC412" s="123"/>
      <c r="RCD412" s="123"/>
      <c r="RCE412" s="123"/>
      <c r="RCF412" s="123"/>
      <c r="RCG412" s="123"/>
      <c r="RCH412" s="123"/>
      <c r="RCI412" s="123"/>
      <c r="RCJ412" s="123"/>
      <c r="RCK412" s="123"/>
      <c r="RCL412" s="123"/>
      <c r="RCM412" s="123"/>
      <c r="RCN412" s="123"/>
      <c r="RCO412" s="123"/>
      <c r="RCP412" s="123"/>
      <c r="RCQ412" s="123"/>
      <c r="RCR412" s="123"/>
      <c r="RCS412" s="123"/>
      <c r="RCT412" s="123"/>
      <c r="RCU412" s="123"/>
      <c r="RCV412" s="123"/>
      <c r="RCW412" s="123"/>
      <c r="RCX412" s="123"/>
      <c r="RCY412" s="123"/>
      <c r="RCZ412" s="123"/>
      <c r="RDA412" s="123"/>
      <c r="RDB412" s="123"/>
      <c r="RDC412" s="123"/>
      <c r="RDD412" s="123"/>
      <c r="RDE412" s="123"/>
      <c r="RDF412" s="123"/>
      <c r="RDG412" s="123"/>
      <c r="RDH412" s="123"/>
      <c r="RDI412" s="123"/>
      <c r="RDJ412" s="123"/>
      <c r="RDK412" s="123"/>
      <c r="RDL412" s="123"/>
      <c r="RDM412" s="123"/>
      <c r="RDN412" s="123"/>
      <c r="RDO412" s="123"/>
      <c r="RDP412" s="123"/>
      <c r="RDQ412" s="123"/>
      <c r="RDR412" s="123"/>
      <c r="RDS412" s="123"/>
      <c r="RDT412" s="123"/>
      <c r="RDU412" s="123"/>
      <c r="RDV412" s="123"/>
      <c r="RDW412" s="123"/>
      <c r="RDX412" s="123"/>
      <c r="RDY412" s="123"/>
      <c r="RDZ412" s="123"/>
      <c r="REA412" s="123"/>
      <c r="REB412" s="123"/>
      <c r="REC412" s="123"/>
      <c r="RED412" s="123"/>
      <c r="REE412" s="123"/>
      <c r="REF412" s="123"/>
      <c r="REG412" s="123"/>
      <c r="REH412" s="123"/>
      <c r="REI412" s="123"/>
      <c r="REJ412" s="123"/>
      <c r="REK412" s="123"/>
      <c r="REL412" s="123"/>
      <c r="REM412" s="123"/>
      <c r="REN412" s="123"/>
      <c r="REO412" s="123"/>
      <c r="REP412" s="123"/>
      <c r="REQ412" s="123"/>
      <c r="RER412" s="123"/>
      <c r="RES412" s="123"/>
      <c r="RET412" s="123"/>
      <c r="REU412" s="123"/>
      <c r="REV412" s="123"/>
      <c r="REW412" s="123"/>
      <c r="REX412" s="123"/>
      <c r="REY412" s="123"/>
      <c r="REZ412" s="123"/>
      <c r="RFA412" s="123"/>
      <c r="RFB412" s="123"/>
      <c r="RFC412" s="123"/>
      <c r="RFD412" s="123"/>
      <c r="RFE412" s="123"/>
      <c r="RFF412" s="123"/>
      <c r="RFG412" s="123"/>
      <c r="RFH412" s="123"/>
      <c r="RFI412" s="123"/>
      <c r="RFJ412" s="123"/>
      <c r="RFK412" s="123"/>
      <c r="RFL412" s="123"/>
      <c r="RFM412" s="123"/>
      <c r="RFN412" s="123"/>
      <c r="RFO412" s="123"/>
      <c r="RFP412" s="123"/>
      <c r="RFQ412" s="123"/>
      <c r="RFR412" s="123"/>
      <c r="RFS412" s="123"/>
      <c r="RFT412" s="123"/>
      <c r="RFU412" s="123"/>
      <c r="RFV412" s="123"/>
      <c r="RFW412" s="123"/>
      <c r="RFX412" s="123"/>
      <c r="RFY412" s="123"/>
      <c r="RFZ412" s="123"/>
      <c r="RGA412" s="123"/>
      <c r="RGB412" s="123"/>
      <c r="RGC412" s="123"/>
      <c r="RGD412" s="123"/>
      <c r="RGE412" s="123"/>
      <c r="RGF412" s="123"/>
      <c r="RGG412" s="123"/>
      <c r="RGH412" s="123"/>
      <c r="RGI412" s="123"/>
      <c r="RGJ412" s="123"/>
      <c r="RGK412" s="123"/>
      <c r="RGL412" s="123"/>
      <c r="RGM412" s="123"/>
      <c r="RGN412" s="123"/>
      <c r="RGO412" s="123"/>
      <c r="RGP412" s="123"/>
      <c r="RGQ412" s="123"/>
      <c r="RGR412" s="123"/>
      <c r="RGS412" s="123"/>
      <c r="RGT412" s="123"/>
      <c r="RGU412" s="123"/>
      <c r="RGV412" s="123"/>
      <c r="RGW412" s="123"/>
      <c r="RGX412" s="123"/>
      <c r="RGY412" s="123"/>
      <c r="RGZ412" s="123"/>
      <c r="RHA412" s="123"/>
      <c r="RHB412" s="123"/>
      <c r="RHC412" s="123"/>
      <c r="RHD412" s="123"/>
      <c r="RHE412" s="123"/>
      <c r="RHF412" s="123"/>
      <c r="RHG412" s="123"/>
      <c r="RHH412" s="123"/>
      <c r="RHI412" s="123"/>
      <c r="RHJ412" s="123"/>
      <c r="RHK412" s="123"/>
      <c r="RHL412" s="123"/>
      <c r="RHM412" s="123"/>
      <c r="RHN412" s="123"/>
      <c r="RHO412" s="123"/>
      <c r="RHP412" s="123"/>
      <c r="RHQ412" s="123"/>
      <c r="RHR412" s="123"/>
      <c r="RHS412" s="123"/>
      <c r="RHT412" s="123"/>
      <c r="RHU412" s="123"/>
      <c r="RHV412" s="123"/>
      <c r="RHW412" s="123"/>
      <c r="RHX412" s="123"/>
      <c r="RHY412" s="123"/>
      <c r="RHZ412" s="123"/>
      <c r="RIA412" s="123"/>
      <c r="RIB412" s="123"/>
      <c r="RIC412" s="123"/>
      <c r="RID412" s="123"/>
      <c r="RIE412" s="123"/>
      <c r="RIF412" s="123"/>
      <c r="RIG412" s="123"/>
      <c r="RIH412" s="123"/>
      <c r="RII412" s="123"/>
      <c r="RIJ412" s="123"/>
      <c r="RIK412" s="123"/>
      <c r="RIL412" s="123"/>
      <c r="RIM412" s="123"/>
      <c r="RIN412" s="123"/>
      <c r="RIO412" s="123"/>
      <c r="RIP412" s="123"/>
      <c r="RIQ412" s="123"/>
      <c r="RIR412" s="123"/>
      <c r="RIS412" s="123"/>
      <c r="RIT412" s="123"/>
      <c r="RIU412" s="123"/>
      <c r="RIV412" s="123"/>
      <c r="RIW412" s="123"/>
      <c r="RIX412" s="123"/>
      <c r="RIY412" s="123"/>
      <c r="RIZ412" s="123"/>
      <c r="RJA412" s="123"/>
      <c r="RJB412" s="123"/>
      <c r="RJC412" s="123"/>
      <c r="RJD412" s="123"/>
      <c r="RJE412" s="123"/>
      <c r="RJF412" s="123"/>
      <c r="RJG412" s="123"/>
      <c r="RJH412" s="123"/>
      <c r="RJI412" s="123"/>
      <c r="RJJ412" s="123"/>
      <c r="RJK412" s="123"/>
      <c r="RJL412" s="123"/>
      <c r="RJM412" s="123"/>
      <c r="RJN412" s="123"/>
      <c r="RJO412" s="123"/>
      <c r="RJP412" s="123"/>
      <c r="RJQ412" s="123"/>
      <c r="RJR412" s="123"/>
      <c r="RJS412" s="123"/>
      <c r="RJT412" s="123"/>
      <c r="RJU412" s="123"/>
      <c r="RJV412" s="123"/>
      <c r="RJW412" s="123"/>
      <c r="RJX412" s="123"/>
      <c r="RJY412" s="123"/>
      <c r="RJZ412" s="123"/>
      <c r="RKA412" s="123"/>
      <c r="RKB412" s="123"/>
      <c r="RKC412" s="123"/>
      <c r="RKD412" s="123"/>
      <c r="RKE412" s="123"/>
      <c r="RKF412" s="123"/>
      <c r="RKG412" s="123"/>
      <c r="RKH412" s="123"/>
      <c r="RKI412" s="123"/>
      <c r="RKJ412" s="123"/>
      <c r="RKK412" s="123"/>
      <c r="RKL412" s="123"/>
      <c r="RKM412" s="123"/>
      <c r="RKN412" s="123"/>
      <c r="RKO412" s="123"/>
      <c r="RKP412" s="123"/>
      <c r="RKQ412" s="123"/>
      <c r="RKR412" s="123"/>
      <c r="RKS412" s="123"/>
      <c r="RKT412" s="123"/>
      <c r="RKU412" s="123"/>
      <c r="RKV412" s="123"/>
      <c r="RKW412" s="123"/>
      <c r="RKX412" s="123"/>
      <c r="RKY412" s="123"/>
      <c r="RKZ412" s="123"/>
      <c r="RLA412" s="123"/>
      <c r="RLB412" s="123"/>
      <c r="RLC412" s="123"/>
      <c r="RLD412" s="123"/>
      <c r="RLE412" s="123"/>
      <c r="RLF412" s="123"/>
      <c r="RLG412" s="123"/>
      <c r="RLH412" s="123"/>
      <c r="RLI412" s="123"/>
      <c r="RLJ412" s="123"/>
      <c r="RLK412" s="123"/>
      <c r="RLL412" s="123"/>
      <c r="RLM412" s="123"/>
      <c r="RLN412" s="123"/>
      <c r="RLO412" s="123"/>
      <c r="RLP412" s="123"/>
      <c r="RLQ412" s="123"/>
      <c r="RLR412" s="123"/>
      <c r="RLS412" s="123"/>
      <c r="RLT412" s="123"/>
      <c r="RLU412" s="123"/>
      <c r="RLV412" s="123"/>
      <c r="RLW412" s="123"/>
      <c r="RLX412" s="123"/>
      <c r="RLY412" s="123"/>
      <c r="RLZ412" s="123"/>
      <c r="RMA412" s="123"/>
      <c r="RMB412" s="123"/>
      <c r="RMC412" s="123"/>
      <c r="RMD412" s="123"/>
      <c r="RME412" s="123"/>
      <c r="RMF412" s="123"/>
      <c r="RMG412" s="123"/>
      <c r="RMH412" s="123"/>
      <c r="RMI412" s="123"/>
      <c r="RMJ412" s="123"/>
      <c r="RMK412" s="123"/>
      <c r="RML412" s="123"/>
      <c r="RMM412" s="123"/>
      <c r="RMN412" s="123"/>
      <c r="RMO412" s="123"/>
      <c r="RMP412" s="123"/>
      <c r="RMQ412" s="123"/>
      <c r="RMR412" s="123"/>
      <c r="RMS412" s="123"/>
      <c r="RMT412" s="123"/>
      <c r="RMU412" s="123"/>
      <c r="RMV412" s="123"/>
      <c r="RMW412" s="123"/>
      <c r="RMX412" s="123"/>
      <c r="RMY412" s="123"/>
      <c r="RMZ412" s="123"/>
      <c r="RNA412" s="123"/>
      <c r="RNB412" s="123"/>
      <c r="RNC412" s="123"/>
      <c r="RND412" s="123"/>
      <c r="RNE412" s="123"/>
      <c r="RNF412" s="123"/>
      <c r="RNG412" s="123"/>
      <c r="RNH412" s="123"/>
      <c r="RNI412" s="123"/>
      <c r="RNJ412" s="123"/>
      <c r="RNK412" s="123"/>
      <c r="RNL412" s="123"/>
      <c r="RNM412" s="123"/>
      <c r="RNN412" s="123"/>
      <c r="RNO412" s="123"/>
      <c r="RNP412" s="123"/>
      <c r="RNQ412" s="123"/>
      <c r="RNR412" s="123"/>
      <c r="RNS412" s="123"/>
      <c r="RNT412" s="123"/>
      <c r="RNU412" s="123"/>
      <c r="RNV412" s="123"/>
      <c r="RNW412" s="123"/>
      <c r="RNX412" s="123"/>
      <c r="RNY412" s="123"/>
      <c r="RNZ412" s="123"/>
      <c r="ROA412" s="123"/>
      <c r="ROB412" s="123"/>
      <c r="ROC412" s="123"/>
      <c r="ROD412" s="123"/>
      <c r="ROE412" s="123"/>
      <c r="ROF412" s="123"/>
      <c r="ROG412" s="123"/>
      <c r="ROH412" s="123"/>
      <c r="ROI412" s="123"/>
      <c r="ROJ412" s="123"/>
      <c r="ROK412" s="123"/>
      <c r="ROL412" s="123"/>
      <c r="ROM412" s="123"/>
      <c r="RON412" s="123"/>
      <c r="ROO412" s="123"/>
      <c r="ROP412" s="123"/>
      <c r="ROQ412" s="123"/>
      <c r="ROR412" s="123"/>
      <c r="ROS412" s="123"/>
      <c r="ROT412" s="123"/>
      <c r="ROU412" s="123"/>
      <c r="ROV412" s="123"/>
      <c r="ROW412" s="123"/>
      <c r="ROX412" s="123"/>
      <c r="ROY412" s="123"/>
      <c r="ROZ412" s="123"/>
      <c r="RPA412" s="123"/>
      <c r="RPB412" s="123"/>
      <c r="RPC412" s="123"/>
      <c r="RPD412" s="123"/>
      <c r="RPE412" s="123"/>
      <c r="RPF412" s="123"/>
      <c r="RPG412" s="123"/>
      <c r="RPH412" s="123"/>
      <c r="RPI412" s="123"/>
      <c r="RPJ412" s="123"/>
      <c r="RPK412" s="123"/>
      <c r="RPL412" s="123"/>
      <c r="RPM412" s="123"/>
      <c r="RPN412" s="123"/>
      <c r="RPO412" s="123"/>
      <c r="RPP412" s="123"/>
      <c r="RPQ412" s="123"/>
      <c r="RPR412" s="123"/>
      <c r="RPS412" s="123"/>
      <c r="RPT412" s="123"/>
      <c r="RPU412" s="123"/>
      <c r="RPV412" s="123"/>
      <c r="RPW412" s="123"/>
      <c r="RPX412" s="123"/>
      <c r="RPY412" s="123"/>
      <c r="RPZ412" s="123"/>
      <c r="RQA412" s="123"/>
      <c r="RQB412" s="123"/>
      <c r="RQC412" s="123"/>
      <c r="RQD412" s="123"/>
      <c r="RQE412" s="123"/>
      <c r="RQF412" s="123"/>
      <c r="RQG412" s="123"/>
      <c r="RQH412" s="123"/>
      <c r="RQI412" s="123"/>
      <c r="RQJ412" s="123"/>
      <c r="RQK412" s="123"/>
      <c r="RQL412" s="123"/>
      <c r="RQM412" s="123"/>
      <c r="RQN412" s="123"/>
      <c r="RQO412" s="123"/>
      <c r="RQP412" s="123"/>
      <c r="RQQ412" s="123"/>
      <c r="RQR412" s="123"/>
      <c r="RQS412" s="123"/>
      <c r="RQT412" s="123"/>
      <c r="RQU412" s="123"/>
      <c r="RQV412" s="123"/>
      <c r="RQW412" s="123"/>
      <c r="RQX412" s="123"/>
      <c r="RQY412" s="123"/>
      <c r="RQZ412" s="123"/>
      <c r="RRA412" s="123"/>
      <c r="RRB412" s="123"/>
      <c r="RRC412" s="123"/>
      <c r="RRD412" s="123"/>
      <c r="RRE412" s="123"/>
      <c r="RRF412" s="123"/>
      <c r="RRG412" s="123"/>
      <c r="RRH412" s="123"/>
      <c r="RRI412" s="123"/>
      <c r="RRJ412" s="123"/>
      <c r="RRK412" s="123"/>
      <c r="RRL412" s="123"/>
      <c r="RRM412" s="123"/>
      <c r="RRN412" s="123"/>
      <c r="RRO412" s="123"/>
      <c r="RRP412" s="123"/>
      <c r="RRQ412" s="123"/>
      <c r="RRR412" s="123"/>
      <c r="RRS412" s="123"/>
      <c r="RRT412" s="123"/>
      <c r="RRU412" s="123"/>
      <c r="RRV412" s="123"/>
      <c r="RRW412" s="123"/>
      <c r="RRX412" s="123"/>
      <c r="RRY412" s="123"/>
      <c r="RRZ412" s="123"/>
      <c r="RSA412" s="123"/>
      <c r="RSB412" s="123"/>
      <c r="RSC412" s="123"/>
      <c r="RSD412" s="123"/>
      <c r="RSE412" s="123"/>
      <c r="RSF412" s="123"/>
      <c r="RSG412" s="123"/>
      <c r="RSH412" s="123"/>
      <c r="RSI412" s="123"/>
      <c r="RSJ412" s="123"/>
      <c r="RSK412" s="123"/>
      <c r="RSL412" s="123"/>
      <c r="RSM412" s="123"/>
      <c r="RSN412" s="123"/>
      <c r="RSO412" s="123"/>
      <c r="RSP412" s="123"/>
      <c r="RSQ412" s="123"/>
      <c r="RSR412" s="123"/>
      <c r="RSS412" s="123"/>
      <c r="RST412" s="123"/>
      <c r="RSU412" s="123"/>
      <c r="RSV412" s="123"/>
      <c r="RSW412" s="123"/>
      <c r="RSX412" s="123"/>
      <c r="RSY412" s="123"/>
      <c r="RSZ412" s="123"/>
      <c r="RTA412" s="123"/>
      <c r="RTB412" s="123"/>
      <c r="RTC412" s="123"/>
      <c r="RTD412" s="123"/>
      <c r="RTE412" s="123"/>
      <c r="RTF412" s="123"/>
      <c r="RTG412" s="123"/>
      <c r="RTH412" s="123"/>
      <c r="RTI412" s="123"/>
      <c r="RTJ412" s="123"/>
      <c r="RTK412" s="123"/>
      <c r="RTL412" s="123"/>
      <c r="RTM412" s="123"/>
      <c r="RTN412" s="123"/>
      <c r="RTO412" s="123"/>
      <c r="RTP412" s="123"/>
      <c r="RTQ412" s="123"/>
      <c r="RTR412" s="123"/>
      <c r="RTS412" s="123"/>
      <c r="RTT412" s="123"/>
      <c r="RTU412" s="123"/>
      <c r="RTV412" s="123"/>
      <c r="RTW412" s="123"/>
      <c r="RTX412" s="123"/>
      <c r="RTY412" s="123"/>
      <c r="RTZ412" s="123"/>
      <c r="RUA412" s="123"/>
      <c r="RUB412" s="123"/>
      <c r="RUC412" s="123"/>
      <c r="RUD412" s="123"/>
      <c r="RUE412" s="123"/>
      <c r="RUF412" s="123"/>
      <c r="RUG412" s="123"/>
      <c r="RUH412" s="123"/>
      <c r="RUI412" s="123"/>
      <c r="RUJ412" s="123"/>
      <c r="RUK412" s="123"/>
      <c r="RUL412" s="123"/>
      <c r="RUM412" s="123"/>
      <c r="RUN412" s="123"/>
      <c r="RUO412" s="123"/>
      <c r="RUP412" s="123"/>
      <c r="RUQ412" s="123"/>
      <c r="RUR412" s="123"/>
      <c r="RUS412" s="123"/>
      <c r="RUT412" s="123"/>
      <c r="RUU412" s="123"/>
      <c r="RUV412" s="123"/>
      <c r="RUW412" s="123"/>
      <c r="RUX412" s="123"/>
      <c r="RUY412" s="123"/>
      <c r="RUZ412" s="123"/>
      <c r="RVA412" s="123"/>
      <c r="RVB412" s="123"/>
      <c r="RVC412" s="123"/>
      <c r="RVD412" s="123"/>
      <c r="RVE412" s="123"/>
      <c r="RVF412" s="123"/>
      <c r="RVG412" s="123"/>
      <c r="RVH412" s="123"/>
      <c r="RVI412" s="123"/>
      <c r="RVJ412" s="123"/>
      <c r="RVK412" s="123"/>
      <c r="RVL412" s="123"/>
      <c r="RVM412" s="123"/>
      <c r="RVN412" s="123"/>
      <c r="RVO412" s="123"/>
      <c r="RVP412" s="123"/>
      <c r="RVQ412" s="123"/>
      <c r="RVR412" s="123"/>
      <c r="RVS412" s="123"/>
      <c r="RVT412" s="123"/>
      <c r="RVU412" s="123"/>
      <c r="RVV412" s="123"/>
      <c r="RVW412" s="123"/>
      <c r="RVX412" s="123"/>
      <c r="RVY412" s="123"/>
      <c r="RVZ412" s="123"/>
      <c r="RWA412" s="123"/>
      <c r="RWB412" s="123"/>
      <c r="RWC412" s="123"/>
      <c r="RWD412" s="123"/>
      <c r="RWE412" s="123"/>
      <c r="RWF412" s="123"/>
      <c r="RWG412" s="123"/>
      <c r="RWH412" s="123"/>
      <c r="RWI412" s="123"/>
      <c r="RWJ412" s="123"/>
      <c r="RWK412" s="123"/>
      <c r="RWL412" s="123"/>
      <c r="RWM412" s="123"/>
      <c r="RWN412" s="123"/>
      <c r="RWO412" s="123"/>
      <c r="RWP412" s="123"/>
      <c r="RWQ412" s="123"/>
      <c r="RWR412" s="123"/>
      <c r="RWS412" s="123"/>
      <c r="RWT412" s="123"/>
      <c r="RWU412" s="123"/>
      <c r="RWV412" s="123"/>
      <c r="RWW412" s="123"/>
      <c r="RWX412" s="123"/>
      <c r="RWY412" s="123"/>
      <c r="RWZ412" s="123"/>
      <c r="RXA412" s="123"/>
      <c r="RXB412" s="123"/>
      <c r="RXC412" s="123"/>
      <c r="RXD412" s="123"/>
      <c r="RXE412" s="123"/>
      <c r="RXF412" s="123"/>
      <c r="RXG412" s="123"/>
      <c r="RXH412" s="123"/>
      <c r="RXI412" s="123"/>
      <c r="RXJ412" s="123"/>
      <c r="RXK412" s="123"/>
      <c r="RXL412" s="123"/>
      <c r="RXM412" s="123"/>
      <c r="RXN412" s="123"/>
      <c r="RXO412" s="123"/>
      <c r="RXP412" s="123"/>
      <c r="RXQ412" s="123"/>
      <c r="RXR412" s="123"/>
      <c r="RXS412" s="123"/>
      <c r="RXT412" s="123"/>
      <c r="RXU412" s="123"/>
      <c r="RXV412" s="123"/>
      <c r="RXW412" s="123"/>
      <c r="RXX412" s="123"/>
      <c r="RXY412" s="123"/>
      <c r="RXZ412" s="123"/>
      <c r="RYA412" s="123"/>
      <c r="RYB412" s="123"/>
      <c r="RYC412" s="123"/>
      <c r="RYD412" s="123"/>
      <c r="RYE412" s="123"/>
      <c r="RYF412" s="123"/>
      <c r="RYG412" s="123"/>
      <c r="RYH412" s="123"/>
      <c r="RYI412" s="123"/>
      <c r="RYJ412" s="123"/>
      <c r="RYK412" s="123"/>
      <c r="RYL412" s="123"/>
      <c r="RYM412" s="123"/>
      <c r="RYN412" s="123"/>
      <c r="RYO412" s="123"/>
      <c r="RYP412" s="123"/>
      <c r="RYQ412" s="123"/>
      <c r="RYR412" s="123"/>
      <c r="RYS412" s="123"/>
      <c r="RYT412" s="123"/>
      <c r="RYU412" s="123"/>
      <c r="RYV412" s="123"/>
      <c r="RYW412" s="123"/>
      <c r="RYX412" s="123"/>
      <c r="RYY412" s="123"/>
      <c r="RYZ412" s="123"/>
      <c r="RZA412" s="123"/>
      <c r="RZB412" s="123"/>
      <c r="RZC412" s="123"/>
      <c r="RZD412" s="123"/>
      <c r="RZE412" s="123"/>
      <c r="RZF412" s="123"/>
      <c r="RZG412" s="123"/>
      <c r="RZH412" s="123"/>
      <c r="RZI412" s="123"/>
      <c r="RZJ412" s="123"/>
      <c r="RZK412" s="123"/>
      <c r="RZL412" s="123"/>
      <c r="RZM412" s="123"/>
      <c r="RZN412" s="123"/>
      <c r="RZO412" s="123"/>
      <c r="RZP412" s="123"/>
      <c r="RZQ412" s="123"/>
      <c r="RZR412" s="123"/>
      <c r="RZS412" s="123"/>
      <c r="RZT412" s="123"/>
      <c r="RZU412" s="123"/>
      <c r="RZV412" s="123"/>
      <c r="RZW412" s="123"/>
      <c r="RZX412" s="123"/>
      <c r="RZY412" s="123"/>
      <c r="RZZ412" s="123"/>
      <c r="SAA412" s="123"/>
      <c r="SAB412" s="123"/>
      <c r="SAC412" s="123"/>
      <c r="SAD412" s="123"/>
      <c r="SAE412" s="123"/>
      <c r="SAF412" s="123"/>
      <c r="SAG412" s="123"/>
      <c r="SAH412" s="123"/>
      <c r="SAI412" s="123"/>
      <c r="SAJ412" s="123"/>
      <c r="SAK412" s="123"/>
      <c r="SAL412" s="123"/>
      <c r="SAM412" s="123"/>
      <c r="SAN412" s="123"/>
      <c r="SAO412" s="123"/>
      <c r="SAP412" s="123"/>
      <c r="SAQ412" s="123"/>
      <c r="SAR412" s="123"/>
      <c r="SAS412" s="123"/>
      <c r="SAT412" s="123"/>
      <c r="SAU412" s="123"/>
      <c r="SAV412" s="123"/>
      <c r="SAW412" s="123"/>
      <c r="SAX412" s="123"/>
      <c r="SAY412" s="123"/>
      <c r="SAZ412" s="123"/>
      <c r="SBA412" s="123"/>
      <c r="SBB412" s="123"/>
      <c r="SBC412" s="123"/>
      <c r="SBD412" s="123"/>
      <c r="SBE412" s="123"/>
      <c r="SBF412" s="123"/>
      <c r="SBG412" s="123"/>
      <c r="SBH412" s="123"/>
      <c r="SBI412" s="123"/>
      <c r="SBJ412" s="123"/>
      <c r="SBK412" s="123"/>
      <c r="SBL412" s="123"/>
      <c r="SBM412" s="123"/>
      <c r="SBN412" s="123"/>
      <c r="SBO412" s="123"/>
      <c r="SBP412" s="123"/>
      <c r="SBQ412" s="123"/>
      <c r="SBR412" s="123"/>
      <c r="SBS412" s="123"/>
      <c r="SBT412" s="123"/>
      <c r="SBU412" s="123"/>
      <c r="SBV412" s="123"/>
      <c r="SBW412" s="123"/>
      <c r="SBX412" s="123"/>
      <c r="SBY412" s="123"/>
      <c r="SBZ412" s="123"/>
      <c r="SCA412" s="123"/>
      <c r="SCB412" s="123"/>
      <c r="SCC412" s="123"/>
      <c r="SCD412" s="123"/>
      <c r="SCE412" s="123"/>
      <c r="SCF412" s="123"/>
      <c r="SCG412" s="123"/>
      <c r="SCH412" s="123"/>
      <c r="SCI412" s="123"/>
      <c r="SCJ412" s="123"/>
      <c r="SCK412" s="123"/>
      <c r="SCL412" s="123"/>
      <c r="SCM412" s="123"/>
      <c r="SCN412" s="123"/>
      <c r="SCO412" s="123"/>
      <c r="SCP412" s="123"/>
      <c r="SCQ412" s="123"/>
      <c r="SCR412" s="123"/>
      <c r="SCS412" s="123"/>
      <c r="SCT412" s="123"/>
      <c r="SCU412" s="123"/>
      <c r="SCV412" s="123"/>
      <c r="SCW412" s="123"/>
      <c r="SCX412" s="123"/>
      <c r="SCY412" s="123"/>
      <c r="SCZ412" s="123"/>
      <c r="SDA412" s="123"/>
      <c r="SDB412" s="123"/>
      <c r="SDC412" s="123"/>
      <c r="SDD412" s="123"/>
      <c r="SDE412" s="123"/>
      <c r="SDF412" s="123"/>
      <c r="SDG412" s="123"/>
      <c r="SDH412" s="123"/>
      <c r="SDI412" s="123"/>
      <c r="SDJ412" s="123"/>
      <c r="SDK412" s="123"/>
      <c r="SDL412" s="123"/>
      <c r="SDM412" s="123"/>
      <c r="SDN412" s="123"/>
      <c r="SDO412" s="123"/>
      <c r="SDP412" s="123"/>
      <c r="SDQ412" s="123"/>
      <c r="SDR412" s="123"/>
      <c r="SDS412" s="123"/>
      <c r="SDT412" s="123"/>
      <c r="SDU412" s="123"/>
      <c r="SDV412" s="123"/>
      <c r="SDW412" s="123"/>
      <c r="SDX412" s="123"/>
      <c r="SDY412" s="123"/>
      <c r="SDZ412" s="123"/>
      <c r="SEA412" s="123"/>
      <c r="SEB412" s="123"/>
      <c r="SEC412" s="123"/>
      <c r="SED412" s="123"/>
      <c r="SEE412" s="123"/>
      <c r="SEF412" s="123"/>
      <c r="SEG412" s="123"/>
      <c r="SEH412" s="123"/>
      <c r="SEI412" s="123"/>
      <c r="SEJ412" s="123"/>
      <c r="SEK412" s="123"/>
      <c r="SEL412" s="123"/>
      <c r="SEM412" s="123"/>
      <c r="SEN412" s="123"/>
      <c r="SEO412" s="123"/>
      <c r="SEP412" s="123"/>
      <c r="SEQ412" s="123"/>
      <c r="SER412" s="123"/>
      <c r="SES412" s="123"/>
      <c r="SET412" s="123"/>
      <c r="SEU412" s="123"/>
      <c r="SEV412" s="123"/>
      <c r="SEW412" s="123"/>
      <c r="SEX412" s="123"/>
      <c r="SEY412" s="123"/>
      <c r="SEZ412" s="123"/>
      <c r="SFA412" s="123"/>
      <c r="SFB412" s="123"/>
      <c r="SFC412" s="123"/>
      <c r="SFD412" s="123"/>
      <c r="SFE412" s="123"/>
      <c r="SFF412" s="123"/>
      <c r="SFG412" s="123"/>
      <c r="SFH412" s="123"/>
      <c r="SFI412" s="123"/>
      <c r="SFJ412" s="123"/>
      <c r="SFK412" s="123"/>
      <c r="SFL412" s="123"/>
      <c r="SFM412" s="123"/>
      <c r="SFN412" s="123"/>
      <c r="SFO412" s="123"/>
      <c r="SFP412" s="123"/>
      <c r="SFQ412" s="123"/>
      <c r="SFR412" s="123"/>
      <c r="SFS412" s="123"/>
      <c r="SFT412" s="123"/>
      <c r="SFU412" s="123"/>
      <c r="SFV412" s="123"/>
      <c r="SFW412" s="123"/>
      <c r="SFX412" s="123"/>
      <c r="SFY412" s="123"/>
      <c r="SFZ412" s="123"/>
      <c r="SGA412" s="123"/>
      <c r="SGB412" s="123"/>
      <c r="SGC412" s="123"/>
      <c r="SGD412" s="123"/>
      <c r="SGE412" s="123"/>
      <c r="SGF412" s="123"/>
      <c r="SGG412" s="123"/>
      <c r="SGH412" s="123"/>
      <c r="SGI412" s="123"/>
      <c r="SGJ412" s="123"/>
      <c r="SGK412" s="123"/>
      <c r="SGL412" s="123"/>
      <c r="SGM412" s="123"/>
      <c r="SGN412" s="123"/>
      <c r="SGO412" s="123"/>
      <c r="SGP412" s="123"/>
      <c r="SGQ412" s="123"/>
      <c r="SGR412" s="123"/>
      <c r="SGS412" s="123"/>
      <c r="SGT412" s="123"/>
      <c r="SGU412" s="123"/>
      <c r="SGV412" s="123"/>
      <c r="SGW412" s="123"/>
      <c r="SGX412" s="123"/>
      <c r="SGY412" s="123"/>
      <c r="SGZ412" s="123"/>
      <c r="SHA412" s="123"/>
      <c r="SHB412" s="123"/>
      <c r="SHC412" s="123"/>
      <c r="SHD412" s="123"/>
      <c r="SHE412" s="123"/>
      <c r="SHF412" s="123"/>
      <c r="SHG412" s="123"/>
      <c r="SHH412" s="123"/>
      <c r="SHI412" s="123"/>
      <c r="SHJ412" s="123"/>
      <c r="SHK412" s="123"/>
      <c r="SHL412" s="123"/>
      <c r="SHM412" s="123"/>
      <c r="SHN412" s="123"/>
      <c r="SHO412" s="123"/>
      <c r="SHP412" s="123"/>
      <c r="SHQ412" s="123"/>
      <c r="SHR412" s="123"/>
      <c r="SHS412" s="123"/>
      <c r="SHT412" s="123"/>
      <c r="SHU412" s="123"/>
      <c r="SHV412" s="123"/>
      <c r="SHW412" s="123"/>
      <c r="SHX412" s="123"/>
      <c r="SHY412" s="123"/>
      <c r="SHZ412" s="123"/>
      <c r="SIA412" s="123"/>
      <c r="SIB412" s="123"/>
      <c r="SIC412" s="123"/>
      <c r="SID412" s="123"/>
      <c r="SIE412" s="123"/>
      <c r="SIF412" s="123"/>
      <c r="SIG412" s="123"/>
      <c r="SIH412" s="123"/>
      <c r="SII412" s="123"/>
      <c r="SIJ412" s="123"/>
      <c r="SIK412" s="123"/>
      <c r="SIL412" s="123"/>
      <c r="SIM412" s="123"/>
      <c r="SIN412" s="123"/>
      <c r="SIO412" s="123"/>
      <c r="SIP412" s="123"/>
      <c r="SIQ412" s="123"/>
      <c r="SIR412" s="123"/>
      <c r="SIS412" s="123"/>
      <c r="SIT412" s="123"/>
      <c r="SIU412" s="123"/>
      <c r="SIV412" s="123"/>
      <c r="SIW412" s="123"/>
      <c r="SIX412" s="123"/>
      <c r="SIY412" s="123"/>
      <c r="SIZ412" s="123"/>
      <c r="SJA412" s="123"/>
      <c r="SJB412" s="123"/>
      <c r="SJC412" s="123"/>
      <c r="SJD412" s="123"/>
      <c r="SJE412" s="123"/>
      <c r="SJF412" s="123"/>
      <c r="SJG412" s="123"/>
      <c r="SJH412" s="123"/>
      <c r="SJI412" s="123"/>
      <c r="SJJ412" s="123"/>
      <c r="SJK412" s="123"/>
      <c r="SJL412" s="123"/>
      <c r="SJM412" s="123"/>
      <c r="SJN412" s="123"/>
      <c r="SJO412" s="123"/>
      <c r="SJP412" s="123"/>
      <c r="SJQ412" s="123"/>
      <c r="SJR412" s="123"/>
      <c r="SJS412" s="123"/>
      <c r="SJT412" s="123"/>
      <c r="SJU412" s="123"/>
      <c r="SJV412" s="123"/>
      <c r="SJW412" s="123"/>
      <c r="SJX412" s="123"/>
      <c r="SJY412" s="123"/>
      <c r="SJZ412" s="123"/>
      <c r="SKA412" s="123"/>
      <c r="SKB412" s="123"/>
      <c r="SKC412" s="123"/>
      <c r="SKD412" s="123"/>
      <c r="SKE412" s="123"/>
      <c r="SKF412" s="123"/>
      <c r="SKG412" s="123"/>
      <c r="SKH412" s="123"/>
      <c r="SKI412" s="123"/>
      <c r="SKJ412" s="123"/>
      <c r="SKK412" s="123"/>
      <c r="SKL412" s="123"/>
      <c r="SKM412" s="123"/>
      <c r="SKN412" s="123"/>
      <c r="SKO412" s="123"/>
      <c r="SKP412" s="123"/>
      <c r="SKQ412" s="123"/>
      <c r="SKR412" s="123"/>
      <c r="SKS412" s="123"/>
      <c r="SKT412" s="123"/>
      <c r="SKU412" s="123"/>
      <c r="SKV412" s="123"/>
      <c r="SKW412" s="123"/>
      <c r="SKX412" s="123"/>
      <c r="SKY412" s="123"/>
      <c r="SKZ412" s="123"/>
      <c r="SLA412" s="123"/>
      <c r="SLB412" s="123"/>
      <c r="SLC412" s="123"/>
      <c r="SLD412" s="123"/>
      <c r="SLE412" s="123"/>
      <c r="SLF412" s="123"/>
      <c r="SLG412" s="123"/>
      <c r="SLH412" s="123"/>
      <c r="SLI412" s="123"/>
      <c r="SLJ412" s="123"/>
      <c r="SLK412" s="123"/>
      <c r="SLL412" s="123"/>
      <c r="SLM412" s="123"/>
      <c r="SLN412" s="123"/>
      <c r="SLO412" s="123"/>
      <c r="SLP412" s="123"/>
      <c r="SLQ412" s="123"/>
      <c r="SLR412" s="123"/>
      <c r="SLS412" s="123"/>
      <c r="SLT412" s="123"/>
      <c r="SLU412" s="123"/>
      <c r="SLV412" s="123"/>
      <c r="SLW412" s="123"/>
      <c r="SLX412" s="123"/>
      <c r="SLY412" s="123"/>
      <c r="SLZ412" s="123"/>
      <c r="SMA412" s="123"/>
      <c r="SMB412" s="123"/>
      <c r="SMC412" s="123"/>
      <c r="SMD412" s="123"/>
      <c r="SME412" s="123"/>
      <c r="SMF412" s="123"/>
      <c r="SMG412" s="123"/>
      <c r="SMH412" s="123"/>
      <c r="SMI412" s="123"/>
      <c r="SMJ412" s="123"/>
      <c r="SMK412" s="123"/>
      <c r="SML412" s="123"/>
      <c r="SMM412" s="123"/>
      <c r="SMN412" s="123"/>
      <c r="SMO412" s="123"/>
      <c r="SMP412" s="123"/>
      <c r="SMQ412" s="123"/>
      <c r="SMR412" s="123"/>
      <c r="SMS412" s="123"/>
      <c r="SMT412" s="123"/>
      <c r="SMU412" s="123"/>
      <c r="SMV412" s="123"/>
      <c r="SMW412" s="123"/>
      <c r="SMX412" s="123"/>
      <c r="SMY412" s="123"/>
      <c r="SMZ412" s="123"/>
      <c r="SNA412" s="123"/>
      <c r="SNB412" s="123"/>
      <c r="SNC412" s="123"/>
      <c r="SND412" s="123"/>
      <c r="SNE412" s="123"/>
      <c r="SNF412" s="123"/>
      <c r="SNG412" s="123"/>
      <c r="SNH412" s="123"/>
      <c r="SNI412" s="123"/>
      <c r="SNJ412" s="123"/>
      <c r="SNK412" s="123"/>
      <c r="SNL412" s="123"/>
      <c r="SNM412" s="123"/>
      <c r="SNN412" s="123"/>
      <c r="SNO412" s="123"/>
      <c r="SNP412" s="123"/>
      <c r="SNQ412" s="123"/>
      <c r="SNR412" s="123"/>
      <c r="SNS412" s="123"/>
      <c r="SNT412" s="123"/>
      <c r="SNU412" s="123"/>
      <c r="SNV412" s="123"/>
      <c r="SNW412" s="123"/>
      <c r="SNX412" s="123"/>
      <c r="SNY412" s="123"/>
      <c r="SNZ412" s="123"/>
      <c r="SOA412" s="123"/>
      <c r="SOB412" s="123"/>
      <c r="SOC412" s="123"/>
      <c r="SOD412" s="123"/>
      <c r="SOE412" s="123"/>
      <c r="SOF412" s="123"/>
      <c r="SOG412" s="123"/>
      <c r="SOH412" s="123"/>
      <c r="SOI412" s="123"/>
      <c r="SOJ412" s="123"/>
      <c r="SOK412" s="123"/>
      <c r="SOL412" s="123"/>
      <c r="SOM412" s="123"/>
      <c r="SON412" s="123"/>
      <c r="SOO412" s="123"/>
      <c r="SOP412" s="123"/>
      <c r="SOQ412" s="123"/>
      <c r="SOR412" s="123"/>
      <c r="SOS412" s="123"/>
      <c r="SOT412" s="123"/>
      <c r="SOU412" s="123"/>
      <c r="SOV412" s="123"/>
      <c r="SOW412" s="123"/>
      <c r="SOX412" s="123"/>
      <c r="SOY412" s="123"/>
      <c r="SOZ412" s="123"/>
      <c r="SPA412" s="123"/>
      <c r="SPB412" s="123"/>
      <c r="SPC412" s="123"/>
      <c r="SPD412" s="123"/>
      <c r="SPE412" s="123"/>
      <c r="SPF412" s="123"/>
      <c r="SPG412" s="123"/>
      <c r="SPH412" s="123"/>
      <c r="SPI412" s="123"/>
      <c r="SPJ412" s="123"/>
      <c r="SPK412" s="123"/>
      <c r="SPL412" s="123"/>
      <c r="SPM412" s="123"/>
      <c r="SPN412" s="123"/>
      <c r="SPO412" s="123"/>
      <c r="SPP412" s="123"/>
      <c r="SPQ412" s="123"/>
      <c r="SPR412" s="123"/>
      <c r="SPS412" s="123"/>
      <c r="SPT412" s="123"/>
      <c r="SPU412" s="123"/>
      <c r="SPV412" s="123"/>
      <c r="SPW412" s="123"/>
      <c r="SPX412" s="123"/>
      <c r="SPY412" s="123"/>
      <c r="SPZ412" s="123"/>
      <c r="SQA412" s="123"/>
      <c r="SQB412" s="123"/>
      <c r="SQC412" s="123"/>
      <c r="SQD412" s="123"/>
      <c r="SQE412" s="123"/>
      <c r="SQF412" s="123"/>
      <c r="SQG412" s="123"/>
      <c r="SQH412" s="123"/>
      <c r="SQI412" s="123"/>
      <c r="SQJ412" s="123"/>
      <c r="SQK412" s="123"/>
      <c r="SQL412" s="123"/>
      <c r="SQM412" s="123"/>
      <c r="SQN412" s="123"/>
      <c r="SQO412" s="123"/>
      <c r="SQP412" s="123"/>
      <c r="SQQ412" s="123"/>
      <c r="SQR412" s="123"/>
      <c r="SQS412" s="123"/>
      <c r="SQT412" s="123"/>
      <c r="SQU412" s="123"/>
      <c r="SQV412" s="123"/>
      <c r="SQW412" s="123"/>
      <c r="SQX412" s="123"/>
      <c r="SQY412" s="123"/>
      <c r="SQZ412" s="123"/>
      <c r="SRA412" s="123"/>
      <c r="SRB412" s="123"/>
      <c r="SRC412" s="123"/>
      <c r="SRD412" s="123"/>
      <c r="SRE412" s="123"/>
      <c r="SRF412" s="123"/>
      <c r="SRG412" s="123"/>
      <c r="SRH412" s="123"/>
      <c r="SRI412" s="123"/>
      <c r="SRJ412" s="123"/>
      <c r="SRK412" s="123"/>
      <c r="SRL412" s="123"/>
      <c r="SRM412" s="123"/>
      <c r="SRN412" s="123"/>
      <c r="SRO412" s="123"/>
      <c r="SRP412" s="123"/>
      <c r="SRQ412" s="123"/>
      <c r="SRR412" s="123"/>
      <c r="SRS412" s="123"/>
      <c r="SRT412" s="123"/>
      <c r="SRU412" s="123"/>
      <c r="SRV412" s="123"/>
      <c r="SRW412" s="123"/>
      <c r="SRX412" s="123"/>
      <c r="SRY412" s="123"/>
      <c r="SRZ412" s="123"/>
      <c r="SSA412" s="123"/>
      <c r="SSB412" s="123"/>
      <c r="SSC412" s="123"/>
      <c r="SSD412" s="123"/>
      <c r="SSE412" s="123"/>
      <c r="SSF412" s="123"/>
      <c r="SSG412" s="123"/>
      <c r="SSH412" s="123"/>
      <c r="SSI412" s="123"/>
      <c r="SSJ412" s="123"/>
      <c r="SSK412" s="123"/>
      <c r="SSL412" s="123"/>
      <c r="SSM412" s="123"/>
      <c r="SSN412" s="123"/>
      <c r="SSO412" s="123"/>
      <c r="SSP412" s="123"/>
      <c r="SSQ412" s="123"/>
      <c r="SSR412" s="123"/>
      <c r="SSS412" s="123"/>
      <c r="SST412" s="123"/>
      <c r="SSU412" s="123"/>
      <c r="SSV412" s="123"/>
      <c r="SSW412" s="123"/>
      <c r="SSX412" s="123"/>
      <c r="SSY412" s="123"/>
      <c r="SSZ412" s="123"/>
      <c r="STA412" s="123"/>
      <c r="STB412" s="123"/>
      <c r="STC412" s="123"/>
      <c r="STD412" s="123"/>
      <c r="STE412" s="123"/>
      <c r="STF412" s="123"/>
      <c r="STG412" s="123"/>
      <c r="STH412" s="123"/>
      <c r="STI412" s="123"/>
      <c r="STJ412" s="123"/>
      <c r="STK412" s="123"/>
      <c r="STL412" s="123"/>
      <c r="STM412" s="123"/>
      <c r="STN412" s="123"/>
      <c r="STO412" s="123"/>
      <c r="STP412" s="123"/>
      <c r="STQ412" s="123"/>
      <c r="STR412" s="123"/>
      <c r="STS412" s="123"/>
      <c r="STT412" s="123"/>
      <c r="STU412" s="123"/>
      <c r="STV412" s="123"/>
      <c r="STW412" s="123"/>
      <c r="STX412" s="123"/>
      <c r="STY412" s="123"/>
      <c r="STZ412" s="123"/>
      <c r="SUA412" s="123"/>
      <c r="SUB412" s="123"/>
      <c r="SUC412" s="123"/>
      <c r="SUD412" s="123"/>
      <c r="SUE412" s="123"/>
      <c r="SUF412" s="123"/>
      <c r="SUG412" s="123"/>
      <c r="SUH412" s="123"/>
      <c r="SUI412" s="123"/>
      <c r="SUJ412" s="123"/>
      <c r="SUK412" s="123"/>
      <c r="SUL412" s="123"/>
      <c r="SUM412" s="123"/>
      <c r="SUN412" s="123"/>
      <c r="SUO412" s="123"/>
      <c r="SUP412" s="123"/>
      <c r="SUQ412" s="123"/>
      <c r="SUR412" s="123"/>
      <c r="SUS412" s="123"/>
      <c r="SUT412" s="123"/>
      <c r="SUU412" s="123"/>
      <c r="SUV412" s="123"/>
      <c r="SUW412" s="123"/>
      <c r="SUX412" s="123"/>
      <c r="SUY412" s="123"/>
      <c r="SUZ412" s="123"/>
      <c r="SVA412" s="123"/>
      <c r="SVB412" s="123"/>
      <c r="SVC412" s="123"/>
      <c r="SVD412" s="123"/>
      <c r="SVE412" s="123"/>
      <c r="SVF412" s="123"/>
      <c r="SVG412" s="123"/>
      <c r="SVH412" s="123"/>
      <c r="SVI412" s="123"/>
      <c r="SVJ412" s="123"/>
      <c r="SVK412" s="123"/>
      <c r="SVL412" s="123"/>
      <c r="SVM412" s="123"/>
      <c r="SVN412" s="123"/>
      <c r="SVO412" s="123"/>
      <c r="SVP412" s="123"/>
      <c r="SVQ412" s="123"/>
      <c r="SVR412" s="123"/>
      <c r="SVS412" s="123"/>
      <c r="SVT412" s="123"/>
      <c r="SVU412" s="123"/>
      <c r="SVV412" s="123"/>
      <c r="SVW412" s="123"/>
      <c r="SVX412" s="123"/>
      <c r="SVY412" s="123"/>
      <c r="SVZ412" s="123"/>
      <c r="SWA412" s="123"/>
      <c r="SWB412" s="123"/>
      <c r="SWC412" s="123"/>
      <c r="SWD412" s="123"/>
      <c r="SWE412" s="123"/>
      <c r="SWF412" s="123"/>
      <c r="SWG412" s="123"/>
      <c r="SWH412" s="123"/>
      <c r="SWI412" s="123"/>
      <c r="SWJ412" s="123"/>
      <c r="SWK412" s="123"/>
      <c r="SWL412" s="123"/>
      <c r="SWM412" s="123"/>
      <c r="SWN412" s="123"/>
      <c r="SWO412" s="123"/>
      <c r="SWP412" s="123"/>
      <c r="SWQ412" s="123"/>
      <c r="SWR412" s="123"/>
      <c r="SWS412" s="123"/>
      <c r="SWT412" s="123"/>
      <c r="SWU412" s="123"/>
      <c r="SWV412" s="123"/>
      <c r="SWW412" s="123"/>
      <c r="SWX412" s="123"/>
      <c r="SWY412" s="123"/>
      <c r="SWZ412" s="123"/>
      <c r="SXA412" s="123"/>
      <c r="SXB412" s="123"/>
      <c r="SXC412" s="123"/>
      <c r="SXD412" s="123"/>
      <c r="SXE412" s="123"/>
      <c r="SXF412" s="123"/>
      <c r="SXG412" s="123"/>
      <c r="SXH412" s="123"/>
      <c r="SXI412" s="123"/>
      <c r="SXJ412" s="123"/>
      <c r="SXK412" s="123"/>
      <c r="SXL412" s="123"/>
      <c r="SXM412" s="123"/>
      <c r="SXN412" s="123"/>
      <c r="SXO412" s="123"/>
      <c r="SXP412" s="123"/>
      <c r="SXQ412" s="123"/>
      <c r="SXR412" s="123"/>
      <c r="SXS412" s="123"/>
      <c r="SXT412" s="123"/>
      <c r="SXU412" s="123"/>
      <c r="SXV412" s="123"/>
      <c r="SXW412" s="123"/>
      <c r="SXX412" s="123"/>
      <c r="SXY412" s="123"/>
      <c r="SXZ412" s="123"/>
      <c r="SYA412" s="123"/>
      <c r="SYB412" s="123"/>
      <c r="SYC412" s="123"/>
      <c r="SYD412" s="123"/>
      <c r="SYE412" s="123"/>
      <c r="SYF412" s="123"/>
      <c r="SYG412" s="123"/>
      <c r="SYH412" s="123"/>
      <c r="SYI412" s="123"/>
      <c r="SYJ412" s="123"/>
      <c r="SYK412" s="123"/>
      <c r="SYL412" s="123"/>
      <c r="SYM412" s="123"/>
      <c r="SYN412" s="123"/>
      <c r="SYO412" s="123"/>
      <c r="SYP412" s="123"/>
      <c r="SYQ412" s="123"/>
      <c r="SYR412" s="123"/>
      <c r="SYS412" s="123"/>
      <c r="SYT412" s="123"/>
      <c r="SYU412" s="123"/>
      <c r="SYV412" s="123"/>
      <c r="SYW412" s="123"/>
      <c r="SYX412" s="123"/>
      <c r="SYY412" s="123"/>
      <c r="SYZ412" s="123"/>
      <c r="SZA412" s="123"/>
      <c r="SZB412" s="123"/>
      <c r="SZC412" s="123"/>
      <c r="SZD412" s="123"/>
      <c r="SZE412" s="123"/>
      <c r="SZF412" s="123"/>
      <c r="SZG412" s="123"/>
      <c r="SZH412" s="123"/>
      <c r="SZI412" s="123"/>
      <c r="SZJ412" s="123"/>
      <c r="SZK412" s="123"/>
      <c r="SZL412" s="123"/>
      <c r="SZM412" s="123"/>
      <c r="SZN412" s="123"/>
      <c r="SZO412" s="123"/>
      <c r="SZP412" s="123"/>
      <c r="SZQ412" s="123"/>
      <c r="SZR412" s="123"/>
      <c r="SZS412" s="123"/>
      <c r="SZT412" s="123"/>
      <c r="SZU412" s="123"/>
      <c r="SZV412" s="123"/>
      <c r="SZW412" s="123"/>
      <c r="SZX412" s="123"/>
      <c r="SZY412" s="123"/>
      <c r="SZZ412" s="123"/>
      <c r="TAA412" s="123"/>
      <c r="TAB412" s="123"/>
      <c r="TAC412" s="123"/>
      <c r="TAD412" s="123"/>
      <c r="TAE412" s="123"/>
      <c r="TAF412" s="123"/>
      <c r="TAG412" s="123"/>
      <c r="TAH412" s="123"/>
      <c r="TAI412" s="123"/>
      <c r="TAJ412" s="123"/>
      <c r="TAK412" s="123"/>
      <c r="TAL412" s="123"/>
      <c r="TAM412" s="123"/>
      <c r="TAN412" s="123"/>
      <c r="TAO412" s="123"/>
      <c r="TAP412" s="123"/>
      <c r="TAQ412" s="123"/>
      <c r="TAR412" s="123"/>
      <c r="TAS412" s="123"/>
      <c r="TAT412" s="123"/>
      <c r="TAU412" s="123"/>
      <c r="TAV412" s="123"/>
      <c r="TAW412" s="123"/>
      <c r="TAX412" s="123"/>
      <c r="TAY412" s="123"/>
      <c r="TAZ412" s="123"/>
      <c r="TBA412" s="123"/>
      <c r="TBB412" s="123"/>
      <c r="TBC412" s="123"/>
      <c r="TBD412" s="123"/>
      <c r="TBE412" s="123"/>
      <c r="TBF412" s="123"/>
      <c r="TBG412" s="123"/>
      <c r="TBH412" s="123"/>
      <c r="TBI412" s="123"/>
      <c r="TBJ412" s="123"/>
      <c r="TBK412" s="123"/>
      <c r="TBL412" s="123"/>
      <c r="TBM412" s="123"/>
      <c r="TBN412" s="123"/>
      <c r="TBO412" s="123"/>
      <c r="TBP412" s="123"/>
      <c r="TBQ412" s="123"/>
      <c r="TBR412" s="123"/>
      <c r="TBS412" s="123"/>
      <c r="TBT412" s="123"/>
      <c r="TBU412" s="123"/>
      <c r="TBV412" s="123"/>
      <c r="TBW412" s="123"/>
      <c r="TBX412" s="123"/>
      <c r="TBY412" s="123"/>
      <c r="TBZ412" s="123"/>
      <c r="TCA412" s="123"/>
      <c r="TCB412" s="123"/>
      <c r="TCC412" s="123"/>
      <c r="TCD412" s="123"/>
      <c r="TCE412" s="123"/>
      <c r="TCF412" s="123"/>
      <c r="TCG412" s="123"/>
      <c r="TCH412" s="123"/>
      <c r="TCI412" s="123"/>
      <c r="TCJ412" s="123"/>
      <c r="TCK412" s="123"/>
      <c r="TCL412" s="123"/>
      <c r="TCM412" s="123"/>
      <c r="TCN412" s="123"/>
      <c r="TCO412" s="123"/>
      <c r="TCP412" s="123"/>
      <c r="TCQ412" s="123"/>
      <c r="TCR412" s="123"/>
      <c r="TCS412" s="123"/>
      <c r="TCT412" s="123"/>
      <c r="TCU412" s="123"/>
      <c r="TCV412" s="123"/>
      <c r="TCW412" s="123"/>
      <c r="TCX412" s="123"/>
      <c r="TCY412" s="123"/>
      <c r="TCZ412" s="123"/>
      <c r="TDA412" s="123"/>
      <c r="TDB412" s="123"/>
      <c r="TDC412" s="123"/>
      <c r="TDD412" s="123"/>
      <c r="TDE412" s="123"/>
      <c r="TDF412" s="123"/>
      <c r="TDG412" s="123"/>
      <c r="TDH412" s="123"/>
      <c r="TDI412" s="123"/>
      <c r="TDJ412" s="123"/>
      <c r="TDK412" s="123"/>
      <c r="TDL412" s="123"/>
      <c r="TDM412" s="123"/>
      <c r="TDN412" s="123"/>
      <c r="TDO412" s="123"/>
      <c r="TDP412" s="123"/>
      <c r="TDQ412" s="123"/>
      <c r="TDR412" s="123"/>
      <c r="TDS412" s="123"/>
      <c r="TDT412" s="123"/>
      <c r="TDU412" s="123"/>
      <c r="TDV412" s="123"/>
      <c r="TDW412" s="123"/>
      <c r="TDX412" s="123"/>
      <c r="TDY412" s="123"/>
      <c r="TDZ412" s="123"/>
      <c r="TEA412" s="123"/>
      <c r="TEB412" s="123"/>
      <c r="TEC412" s="123"/>
      <c r="TED412" s="123"/>
      <c r="TEE412" s="123"/>
      <c r="TEF412" s="123"/>
      <c r="TEG412" s="123"/>
      <c r="TEH412" s="123"/>
      <c r="TEI412" s="123"/>
      <c r="TEJ412" s="123"/>
      <c r="TEK412" s="123"/>
      <c r="TEL412" s="123"/>
      <c r="TEM412" s="123"/>
      <c r="TEN412" s="123"/>
      <c r="TEO412" s="123"/>
      <c r="TEP412" s="123"/>
      <c r="TEQ412" s="123"/>
      <c r="TER412" s="123"/>
      <c r="TES412" s="123"/>
      <c r="TET412" s="123"/>
      <c r="TEU412" s="123"/>
      <c r="TEV412" s="123"/>
      <c r="TEW412" s="123"/>
      <c r="TEX412" s="123"/>
      <c r="TEY412" s="123"/>
      <c r="TEZ412" s="123"/>
      <c r="TFA412" s="123"/>
      <c r="TFB412" s="123"/>
      <c r="TFC412" s="123"/>
      <c r="TFD412" s="123"/>
      <c r="TFE412" s="123"/>
      <c r="TFF412" s="123"/>
      <c r="TFG412" s="123"/>
      <c r="TFH412" s="123"/>
      <c r="TFI412" s="123"/>
      <c r="TFJ412" s="123"/>
      <c r="TFK412" s="123"/>
      <c r="TFL412" s="123"/>
      <c r="TFM412" s="123"/>
      <c r="TFN412" s="123"/>
      <c r="TFO412" s="123"/>
      <c r="TFP412" s="123"/>
      <c r="TFQ412" s="123"/>
      <c r="TFR412" s="123"/>
      <c r="TFS412" s="123"/>
      <c r="TFT412" s="123"/>
      <c r="TFU412" s="123"/>
      <c r="TFV412" s="123"/>
      <c r="TFW412" s="123"/>
      <c r="TFX412" s="123"/>
      <c r="TFY412" s="123"/>
      <c r="TFZ412" s="123"/>
      <c r="TGA412" s="123"/>
      <c r="TGB412" s="123"/>
      <c r="TGC412" s="123"/>
      <c r="TGD412" s="123"/>
      <c r="TGE412" s="123"/>
      <c r="TGF412" s="123"/>
      <c r="TGG412" s="123"/>
      <c r="TGH412" s="123"/>
      <c r="TGI412" s="123"/>
      <c r="TGJ412" s="123"/>
      <c r="TGK412" s="123"/>
      <c r="TGL412" s="123"/>
      <c r="TGM412" s="123"/>
      <c r="TGN412" s="123"/>
      <c r="TGO412" s="123"/>
      <c r="TGP412" s="123"/>
      <c r="TGQ412" s="123"/>
      <c r="TGR412" s="123"/>
      <c r="TGS412" s="123"/>
      <c r="TGT412" s="123"/>
      <c r="TGU412" s="123"/>
      <c r="TGV412" s="123"/>
      <c r="TGW412" s="123"/>
      <c r="TGX412" s="123"/>
      <c r="TGY412" s="123"/>
      <c r="TGZ412" s="123"/>
      <c r="THA412" s="123"/>
      <c r="THB412" s="123"/>
      <c r="THC412" s="123"/>
      <c r="THD412" s="123"/>
      <c r="THE412" s="123"/>
      <c r="THF412" s="123"/>
      <c r="THG412" s="123"/>
      <c r="THH412" s="123"/>
      <c r="THI412" s="123"/>
      <c r="THJ412" s="123"/>
      <c r="THK412" s="123"/>
      <c r="THL412" s="123"/>
      <c r="THM412" s="123"/>
      <c r="THN412" s="123"/>
      <c r="THO412" s="123"/>
      <c r="THP412" s="123"/>
      <c r="THQ412" s="123"/>
      <c r="THR412" s="123"/>
      <c r="THS412" s="123"/>
      <c r="THT412" s="123"/>
      <c r="THU412" s="123"/>
      <c r="THV412" s="123"/>
      <c r="THW412" s="123"/>
      <c r="THX412" s="123"/>
      <c r="THY412" s="123"/>
      <c r="THZ412" s="123"/>
      <c r="TIA412" s="123"/>
      <c r="TIB412" s="123"/>
      <c r="TIC412" s="123"/>
      <c r="TID412" s="123"/>
      <c r="TIE412" s="123"/>
      <c r="TIF412" s="123"/>
      <c r="TIG412" s="123"/>
      <c r="TIH412" s="123"/>
      <c r="TII412" s="123"/>
      <c r="TIJ412" s="123"/>
      <c r="TIK412" s="123"/>
      <c r="TIL412" s="123"/>
      <c r="TIM412" s="123"/>
      <c r="TIN412" s="123"/>
      <c r="TIO412" s="123"/>
      <c r="TIP412" s="123"/>
      <c r="TIQ412" s="123"/>
      <c r="TIR412" s="123"/>
      <c r="TIS412" s="123"/>
      <c r="TIT412" s="123"/>
      <c r="TIU412" s="123"/>
      <c r="TIV412" s="123"/>
      <c r="TIW412" s="123"/>
      <c r="TIX412" s="123"/>
      <c r="TIY412" s="123"/>
      <c r="TIZ412" s="123"/>
      <c r="TJA412" s="123"/>
      <c r="TJB412" s="123"/>
      <c r="TJC412" s="123"/>
      <c r="TJD412" s="123"/>
      <c r="TJE412" s="123"/>
      <c r="TJF412" s="123"/>
      <c r="TJG412" s="123"/>
      <c r="TJH412" s="123"/>
      <c r="TJI412" s="123"/>
      <c r="TJJ412" s="123"/>
      <c r="TJK412" s="123"/>
      <c r="TJL412" s="123"/>
      <c r="TJM412" s="123"/>
      <c r="TJN412" s="123"/>
      <c r="TJO412" s="123"/>
      <c r="TJP412" s="123"/>
      <c r="TJQ412" s="123"/>
      <c r="TJR412" s="123"/>
      <c r="TJS412" s="123"/>
      <c r="TJT412" s="123"/>
      <c r="TJU412" s="123"/>
      <c r="TJV412" s="123"/>
      <c r="TJW412" s="123"/>
      <c r="TJX412" s="123"/>
      <c r="TJY412" s="123"/>
      <c r="TJZ412" s="123"/>
      <c r="TKA412" s="123"/>
      <c r="TKB412" s="123"/>
      <c r="TKC412" s="123"/>
      <c r="TKD412" s="123"/>
      <c r="TKE412" s="123"/>
      <c r="TKF412" s="123"/>
      <c r="TKG412" s="123"/>
      <c r="TKH412" s="123"/>
      <c r="TKI412" s="123"/>
      <c r="TKJ412" s="123"/>
      <c r="TKK412" s="123"/>
      <c r="TKL412" s="123"/>
      <c r="TKM412" s="123"/>
      <c r="TKN412" s="123"/>
      <c r="TKO412" s="123"/>
      <c r="TKP412" s="123"/>
      <c r="TKQ412" s="123"/>
      <c r="TKR412" s="123"/>
      <c r="TKS412" s="123"/>
      <c r="TKT412" s="123"/>
      <c r="TKU412" s="123"/>
      <c r="TKV412" s="123"/>
      <c r="TKW412" s="123"/>
      <c r="TKX412" s="123"/>
      <c r="TKY412" s="123"/>
      <c r="TKZ412" s="123"/>
      <c r="TLA412" s="123"/>
      <c r="TLB412" s="123"/>
      <c r="TLC412" s="123"/>
      <c r="TLD412" s="123"/>
      <c r="TLE412" s="123"/>
      <c r="TLF412" s="123"/>
      <c r="TLG412" s="123"/>
      <c r="TLH412" s="123"/>
      <c r="TLI412" s="123"/>
      <c r="TLJ412" s="123"/>
      <c r="TLK412" s="123"/>
      <c r="TLL412" s="123"/>
      <c r="TLM412" s="123"/>
      <c r="TLN412" s="123"/>
      <c r="TLO412" s="123"/>
      <c r="TLP412" s="123"/>
      <c r="TLQ412" s="123"/>
      <c r="TLR412" s="123"/>
      <c r="TLS412" s="123"/>
      <c r="TLT412" s="123"/>
      <c r="TLU412" s="123"/>
      <c r="TLV412" s="123"/>
      <c r="TLW412" s="123"/>
      <c r="TLX412" s="123"/>
      <c r="TLY412" s="123"/>
      <c r="TLZ412" s="123"/>
      <c r="TMA412" s="123"/>
      <c r="TMB412" s="123"/>
      <c r="TMC412" s="123"/>
      <c r="TMD412" s="123"/>
      <c r="TME412" s="123"/>
      <c r="TMF412" s="123"/>
      <c r="TMG412" s="123"/>
      <c r="TMH412" s="123"/>
      <c r="TMI412" s="123"/>
      <c r="TMJ412" s="123"/>
      <c r="TMK412" s="123"/>
      <c r="TML412" s="123"/>
      <c r="TMM412" s="123"/>
      <c r="TMN412" s="123"/>
      <c r="TMO412" s="123"/>
      <c r="TMP412" s="123"/>
      <c r="TMQ412" s="123"/>
      <c r="TMR412" s="123"/>
      <c r="TMS412" s="123"/>
      <c r="TMT412" s="123"/>
      <c r="TMU412" s="123"/>
      <c r="TMV412" s="123"/>
      <c r="TMW412" s="123"/>
      <c r="TMX412" s="123"/>
      <c r="TMY412" s="123"/>
      <c r="TMZ412" s="123"/>
      <c r="TNA412" s="123"/>
      <c r="TNB412" s="123"/>
      <c r="TNC412" s="123"/>
      <c r="TND412" s="123"/>
      <c r="TNE412" s="123"/>
      <c r="TNF412" s="123"/>
      <c r="TNG412" s="123"/>
      <c r="TNH412" s="123"/>
      <c r="TNI412" s="123"/>
      <c r="TNJ412" s="123"/>
      <c r="TNK412" s="123"/>
      <c r="TNL412" s="123"/>
      <c r="TNM412" s="123"/>
      <c r="TNN412" s="123"/>
      <c r="TNO412" s="123"/>
      <c r="TNP412" s="123"/>
      <c r="TNQ412" s="123"/>
      <c r="TNR412" s="123"/>
      <c r="TNS412" s="123"/>
      <c r="TNT412" s="123"/>
      <c r="TNU412" s="123"/>
      <c r="TNV412" s="123"/>
      <c r="TNW412" s="123"/>
      <c r="TNX412" s="123"/>
      <c r="TNY412" s="123"/>
      <c r="TNZ412" s="123"/>
      <c r="TOA412" s="123"/>
      <c r="TOB412" s="123"/>
      <c r="TOC412" s="123"/>
      <c r="TOD412" s="123"/>
      <c r="TOE412" s="123"/>
      <c r="TOF412" s="123"/>
      <c r="TOG412" s="123"/>
      <c r="TOH412" s="123"/>
      <c r="TOI412" s="123"/>
      <c r="TOJ412" s="123"/>
      <c r="TOK412" s="123"/>
      <c r="TOL412" s="123"/>
      <c r="TOM412" s="123"/>
      <c r="TON412" s="123"/>
      <c r="TOO412" s="123"/>
      <c r="TOP412" s="123"/>
      <c r="TOQ412" s="123"/>
      <c r="TOR412" s="123"/>
      <c r="TOS412" s="123"/>
      <c r="TOT412" s="123"/>
      <c r="TOU412" s="123"/>
      <c r="TOV412" s="123"/>
      <c r="TOW412" s="123"/>
      <c r="TOX412" s="123"/>
      <c r="TOY412" s="123"/>
      <c r="TOZ412" s="123"/>
      <c r="TPA412" s="123"/>
      <c r="TPB412" s="123"/>
      <c r="TPC412" s="123"/>
      <c r="TPD412" s="123"/>
      <c r="TPE412" s="123"/>
      <c r="TPF412" s="123"/>
      <c r="TPG412" s="123"/>
      <c r="TPH412" s="123"/>
      <c r="TPI412" s="123"/>
      <c r="TPJ412" s="123"/>
      <c r="TPK412" s="123"/>
      <c r="TPL412" s="123"/>
      <c r="TPM412" s="123"/>
      <c r="TPN412" s="123"/>
      <c r="TPO412" s="123"/>
      <c r="TPP412" s="123"/>
      <c r="TPQ412" s="123"/>
      <c r="TPR412" s="123"/>
      <c r="TPS412" s="123"/>
      <c r="TPT412" s="123"/>
      <c r="TPU412" s="123"/>
      <c r="TPV412" s="123"/>
      <c r="TPW412" s="123"/>
      <c r="TPX412" s="123"/>
      <c r="TPY412" s="123"/>
      <c r="TPZ412" s="123"/>
      <c r="TQA412" s="123"/>
      <c r="TQB412" s="123"/>
      <c r="TQC412" s="123"/>
      <c r="TQD412" s="123"/>
      <c r="TQE412" s="123"/>
      <c r="TQF412" s="123"/>
      <c r="TQG412" s="123"/>
      <c r="TQH412" s="123"/>
      <c r="TQI412" s="123"/>
      <c r="TQJ412" s="123"/>
      <c r="TQK412" s="123"/>
      <c r="TQL412" s="123"/>
      <c r="TQM412" s="123"/>
      <c r="TQN412" s="123"/>
      <c r="TQO412" s="123"/>
      <c r="TQP412" s="123"/>
      <c r="TQQ412" s="123"/>
      <c r="TQR412" s="123"/>
      <c r="TQS412" s="123"/>
      <c r="TQT412" s="123"/>
      <c r="TQU412" s="123"/>
      <c r="TQV412" s="123"/>
      <c r="TQW412" s="123"/>
      <c r="TQX412" s="123"/>
      <c r="TQY412" s="123"/>
      <c r="TQZ412" s="123"/>
      <c r="TRA412" s="123"/>
      <c r="TRB412" s="123"/>
      <c r="TRC412" s="123"/>
      <c r="TRD412" s="123"/>
      <c r="TRE412" s="123"/>
      <c r="TRF412" s="123"/>
      <c r="TRG412" s="123"/>
      <c r="TRH412" s="123"/>
      <c r="TRI412" s="123"/>
      <c r="TRJ412" s="123"/>
      <c r="TRK412" s="123"/>
      <c r="TRL412" s="123"/>
      <c r="TRM412" s="123"/>
      <c r="TRN412" s="123"/>
      <c r="TRO412" s="123"/>
      <c r="TRP412" s="123"/>
      <c r="TRQ412" s="123"/>
      <c r="TRR412" s="123"/>
      <c r="TRS412" s="123"/>
      <c r="TRT412" s="123"/>
      <c r="TRU412" s="123"/>
      <c r="TRV412" s="123"/>
      <c r="TRW412" s="123"/>
      <c r="TRX412" s="123"/>
      <c r="TRY412" s="123"/>
      <c r="TRZ412" s="123"/>
      <c r="TSA412" s="123"/>
      <c r="TSB412" s="123"/>
      <c r="TSC412" s="123"/>
      <c r="TSD412" s="123"/>
      <c r="TSE412" s="123"/>
      <c r="TSF412" s="123"/>
      <c r="TSG412" s="123"/>
      <c r="TSH412" s="123"/>
      <c r="TSI412" s="123"/>
      <c r="TSJ412" s="123"/>
      <c r="TSK412" s="123"/>
      <c r="TSL412" s="123"/>
      <c r="TSM412" s="123"/>
      <c r="TSN412" s="123"/>
      <c r="TSO412" s="123"/>
      <c r="TSP412" s="123"/>
      <c r="TSQ412" s="123"/>
      <c r="TSR412" s="123"/>
      <c r="TSS412" s="123"/>
      <c r="TST412" s="123"/>
      <c r="TSU412" s="123"/>
      <c r="TSV412" s="123"/>
      <c r="TSW412" s="123"/>
      <c r="TSX412" s="123"/>
      <c r="TSY412" s="123"/>
      <c r="TSZ412" s="123"/>
      <c r="TTA412" s="123"/>
      <c r="TTB412" s="123"/>
      <c r="TTC412" s="123"/>
      <c r="TTD412" s="123"/>
      <c r="TTE412" s="123"/>
      <c r="TTF412" s="123"/>
      <c r="TTG412" s="123"/>
      <c r="TTH412" s="123"/>
      <c r="TTI412" s="123"/>
      <c r="TTJ412" s="123"/>
      <c r="TTK412" s="123"/>
      <c r="TTL412" s="123"/>
      <c r="TTM412" s="123"/>
      <c r="TTN412" s="123"/>
      <c r="TTO412" s="123"/>
      <c r="TTP412" s="123"/>
      <c r="TTQ412" s="123"/>
      <c r="TTR412" s="123"/>
      <c r="TTS412" s="123"/>
      <c r="TTT412" s="123"/>
      <c r="TTU412" s="123"/>
      <c r="TTV412" s="123"/>
      <c r="TTW412" s="123"/>
      <c r="TTX412" s="123"/>
      <c r="TTY412" s="123"/>
      <c r="TTZ412" s="123"/>
      <c r="TUA412" s="123"/>
      <c r="TUB412" s="123"/>
      <c r="TUC412" s="123"/>
      <c r="TUD412" s="123"/>
      <c r="TUE412" s="123"/>
      <c r="TUF412" s="123"/>
      <c r="TUG412" s="123"/>
      <c r="TUH412" s="123"/>
      <c r="TUI412" s="123"/>
      <c r="TUJ412" s="123"/>
      <c r="TUK412" s="123"/>
      <c r="TUL412" s="123"/>
      <c r="TUM412" s="123"/>
      <c r="TUN412" s="123"/>
      <c r="TUO412" s="123"/>
      <c r="TUP412" s="123"/>
      <c r="TUQ412" s="123"/>
      <c r="TUR412" s="123"/>
      <c r="TUS412" s="123"/>
      <c r="TUT412" s="123"/>
      <c r="TUU412" s="123"/>
      <c r="TUV412" s="123"/>
      <c r="TUW412" s="123"/>
      <c r="TUX412" s="123"/>
      <c r="TUY412" s="123"/>
      <c r="TUZ412" s="123"/>
      <c r="TVA412" s="123"/>
      <c r="TVB412" s="123"/>
      <c r="TVC412" s="123"/>
      <c r="TVD412" s="123"/>
      <c r="TVE412" s="123"/>
      <c r="TVF412" s="123"/>
      <c r="TVG412" s="123"/>
      <c r="TVH412" s="123"/>
      <c r="TVI412" s="123"/>
      <c r="TVJ412" s="123"/>
      <c r="TVK412" s="123"/>
      <c r="TVL412" s="123"/>
      <c r="TVM412" s="123"/>
      <c r="TVN412" s="123"/>
      <c r="TVO412" s="123"/>
      <c r="TVP412" s="123"/>
      <c r="TVQ412" s="123"/>
      <c r="TVR412" s="123"/>
      <c r="TVS412" s="123"/>
      <c r="TVT412" s="123"/>
      <c r="TVU412" s="123"/>
      <c r="TVV412" s="123"/>
      <c r="TVW412" s="123"/>
      <c r="TVX412" s="123"/>
      <c r="TVY412" s="123"/>
      <c r="TVZ412" s="123"/>
      <c r="TWA412" s="123"/>
      <c r="TWB412" s="123"/>
      <c r="TWC412" s="123"/>
      <c r="TWD412" s="123"/>
      <c r="TWE412" s="123"/>
      <c r="TWF412" s="123"/>
      <c r="TWG412" s="123"/>
      <c r="TWH412" s="123"/>
      <c r="TWI412" s="123"/>
      <c r="TWJ412" s="123"/>
      <c r="TWK412" s="123"/>
      <c r="TWL412" s="123"/>
      <c r="TWM412" s="123"/>
      <c r="TWN412" s="123"/>
      <c r="TWO412" s="123"/>
      <c r="TWP412" s="123"/>
      <c r="TWQ412" s="123"/>
      <c r="TWR412" s="123"/>
      <c r="TWS412" s="123"/>
      <c r="TWT412" s="123"/>
      <c r="TWU412" s="123"/>
      <c r="TWV412" s="123"/>
      <c r="TWW412" s="123"/>
      <c r="TWX412" s="123"/>
      <c r="TWY412" s="123"/>
      <c r="TWZ412" s="123"/>
      <c r="TXA412" s="123"/>
      <c r="TXB412" s="123"/>
      <c r="TXC412" s="123"/>
      <c r="TXD412" s="123"/>
      <c r="TXE412" s="123"/>
      <c r="TXF412" s="123"/>
      <c r="TXG412" s="123"/>
      <c r="TXH412" s="123"/>
      <c r="TXI412" s="123"/>
      <c r="TXJ412" s="123"/>
      <c r="TXK412" s="123"/>
      <c r="TXL412" s="123"/>
      <c r="TXM412" s="123"/>
      <c r="TXN412" s="123"/>
      <c r="TXO412" s="123"/>
      <c r="TXP412" s="123"/>
      <c r="TXQ412" s="123"/>
      <c r="TXR412" s="123"/>
      <c r="TXS412" s="123"/>
      <c r="TXT412" s="123"/>
      <c r="TXU412" s="123"/>
      <c r="TXV412" s="123"/>
      <c r="TXW412" s="123"/>
      <c r="TXX412" s="123"/>
      <c r="TXY412" s="123"/>
      <c r="TXZ412" s="123"/>
      <c r="TYA412" s="123"/>
      <c r="TYB412" s="123"/>
      <c r="TYC412" s="123"/>
      <c r="TYD412" s="123"/>
      <c r="TYE412" s="123"/>
      <c r="TYF412" s="123"/>
      <c r="TYG412" s="123"/>
      <c r="TYH412" s="123"/>
      <c r="TYI412" s="123"/>
      <c r="TYJ412" s="123"/>
      <c r="TYK412" s="123"/>
      <c r="TYL412" s="123"/>
      <c r="TYM412" s="123"/>
      <c r="TYN412" s="123"/>
      <c r="TYO412" s="123"/>
      <c r="TYP412" s="123"/>
      <c r="TYQ412" s="123"/>
      <c r="TYR412" s="123"/>
      <c r="TYS412" s="123"/>
      <c r="TYT412" s="123"/>
      <c r="TYU412" s="123"/>
      <c r="TYV412" s="123"/>
      <c r="TYW412" s="123"/>
      <c r="TYX412" s="123"/>
      <c r="TYY412" s="123"/>
      <c r="TYZ412" s="123"/>
      <c r="TZA412" s="123"/>
      <c r="TZB412" s="123"/>
      <c r="TZC412" s="123"/>
      <c r="TZD412" s="123"/>
      <c r="TZE412" s="123"/>
      <c r="TZF412" s="123"/>
      <c r="TZG412" s="123"/>
      <c r="TZH412" s="123"/>
      <c r="TZI412" s="123"/>
      <c r="TZJ412" s="123"/>
      <c r="TZK412" s="123"/>
      <c r="TZL412" s="123"/>
      <c r="TZM412" s="123"/>
      <c r="TZN412" s="123"/>
      <c r="TZO412" s="123"/>
      <c r="TZP412" s="123"/>
      <c r="TZQ412" s="123"/>
      <c r="TZR412" s="123"/>
      <c r="TZS412" s="123"/>
      <c r="TZT412" s="123"/>
      <c r="TZU412" s="123"/>
      <c r="TZV412" s="123"/>
      <c r="TZW412" s="123"/>
      <c r="TZX412" s="123"/>
      <c r="TZY412" s="123"/>
      <c r="TZZ412" s="123"/>
      <c r="UAA412" s="123"/>
      <c r="UAB412" s="123"/>
      <c r="UAC412" s="123"/>
      <c r="UAD412" s="123"/>
      <c r="UAE412" s="123"/>
      <c r="UAF412" s="123"/>
      <c r="UAG412" s="123"/>
      <c r="UAH412" s="123"/>
      <c r="UAI412" s="123"/>
      <c r="UAJ412" s="123"/>
      <c r="UAK412" s="123"/>
      <c r="UAL412" s="123"/>
      <c r="UAM412" s="123"/>
      <c r="UAN412" s="123"/>
      <c r="UAO412" s="123"/>
      <c r="UAP412" s="123"/>
      <c r="UAQ412" s="123"/>
      <c r="UAR412" s="123"/>
      <c r="UAS412" s="123"/>
      <c r="UAT412" s="123"/>
      <c r="UAU412" s="123"/>
      <c r="UAV412" s="123"/>
      <c r="UAW412" s="123"/>
      <c r="UAX412" s="123"/>
      <c r="UAY412" s="123"/>
      <c r="UAZ412" s="123"/>
      <c r="UBA412" s="123"/>
      <c r="UBB412" s="123"/>
      <c r="UBC412" s="123"/>
      <c r="UBD412" s="123"/>
      <c r="UBE412" s="123"/>
      <c r="UBF412" s="123"/>
      <c r="UBG412" s="123"/>
      <c r="UBH412" s="123"/>
      <c r="UBI412" s="123"/>
      <c r="UBJ412" s="123"/>
      <c r="UBK412" s="123"/>
      <c r="UBL412" s="123"/>
      <c r="UBM412" s="123"/>
      <c r="UBN412" s="123"/>
      <c r="UBO412" s="123"/>
      <c r="UBP412" s="123"/>
      <c r="UBQ412" s="123"/>
      <c r="UBR412" s="123"/>
      <c r="UBS412" s="123"/>
      <c r="UBT412" s="123"/>
      <c r="UBU412" s="123"/>
      <c r="UBV412" s="123"/>
      <c r="UBW412" s="123"/>
      <c r="UBX412" s="123"/>
      <c r="UBY412" s="123"/>
      <c r="UBZ412" s="123"/>
      <c r="UCA412" s="123"/>
      <c r="UCB412" s="123"/>
      <c r="UCC412" s="123"/>
      <c r="UCD412" s="123"/>
      <c r="UCE412" s="123"/>
      <c r="UCF412" s="123"/>
      <c r="UCG412" s="123"/>
      <c r="UCH412" s="123"/>
      <c r="UCI412" s="123"/>
      <c r="UCJ412" s="123"/>
      <c r="UCK412" s="123"/>
      <c r="UCL412" s="123"/>
      <c r="UCM412" s="123"/>
      <c r="UCN412" s="123"/>
      <c r="UCO412" s="123"/>
      <c r="UCP412" s="123"/>
      <c r="UCQ412" s="123"/>
      <c r="UCR412" s="123"/>
      <c r="UCS412" s="123"/>
      <c r="UCT412" s="123"/>
      <c r="UCU412" s="123"/>
      <c r="UCV412" s="123"/>
      <c r="UCW412" s="123"/>
      <c r="UCX412" s="123"/>
      <c r="UCY412" s="123"/>
      <c r="UCZ412" s="123"/>
      <c r="UDA412" s="123"/>
      <c r="UDB412" s="123"/>
      <c r="UDC412" s="123"/>
      <c r="UDD412" s="123"/>
      <c r="UDE412" s="123"/>
      <c r="UDF412" s="123"/>
      <c r="UDG412" s="123"/>
      <c r="UDH412" s="123"/>
      <c r="UDI412" s="123"/>
      <c r="UDJ412" s="123"/>
      <c r="UDK412" s="123"/>
      <c r="UDL412" s="123"/>
      <c r="UDM412" s="123"/>
      <c r="UDN412" s="123"/>
      <c r="UDO412" s="123"/>
      <c r="UDP412" s="123"/>
      <c r="UDQ412" s="123"/>
      <c r="UDR412" s="123"/>
      <c r="UDS412" s="123"/>
      <c r="UDT412" s="123"/>
      <c r="UDU412" s="123"/>
      <c r="UDV412" s="123"/>
      <c r="UDW412" s="123"/>
      <c r="UDX412" s="123"/>
      <c r="UDY412" s="123"/>
      <c r="UDZ412" s="123"/>
      <c r="UEA412" s="123"/>
      <c r="UEB412" s="123"/>
      <c r="UEC412" s="123"/>
      <c r="UED412" s="123"/>
      <c r="UEE412" s="123"/>
      <c r="UEF412" s="123"/>
      <c r="UEG412" s="123"/>
      <c r="UEH412" s="123"/>
      <c r="UEI412" s="123"/>
      <c r="UEJ412" s="123"/>
      <c r="UEK412" s="123"/>
      <c r="UEL412" s="123"/>
      <c r="UEM412" s="123"/>
      <c r="UEN412" s="123"/>
      <c r="UEO412" s="123"/>
      <c r="UEP412" s="123"/>
      <c r="UEQ412" s="123"/>
      <c r="UER412" s="123"/>
      <c r="UES412" s="123"/>
      <c r="UET412" s="123"/>
      <c r="UEU412" s="123"/>
      <c r="UEV412" s="123"/>
      <c r="UEW412" s="123"/>
      <c r="UEX412" s="123"/>
      <c r="UEY412" s="123"/>
      <c r="UEZ412" s="123"/>
      <c r="UFA412" s="123"/>
      <c r="UFB412" s="123"/>
      <c r="UFC412" s="123"/>
      <c r="UFD412" s="123"/>
      <c r="UFE412" s="123"/>
      <c r="UFF412" s="123"/>
      <c r="UFG412" s="123"/>
      <c r="UFH412" s="123"/>
      <c r="UFI412" s="123"/>
      <c r="UFJ412" s="123"/>
      <c r="UFK412" s="123"/>
      <c r="UFL412" s="123"/>
      <c r="UFM412" s="123"/>
      <c r="UFN412" s="123"/>
      <c r="UFO412" s="123"/>
      <c r="UFP412" s="123"/>
      <c r="UFQ412" s="123"/>
      <c r="UFR412" s="123"/>
      <c r="UFS412" s="123"/>
      <c r="UFT412" s="123"/>
      <c r="UFU412" s="123"/>
      <c r="UFV412" s="123"/>
      <c r="UFW412" s="123"/>
      <c r="UFX412" s="123"/>
      <c r="UFY412" s="123"/>
      <c r="UFZ412" s="123"/>
      <c r="UGA412" s="123"/>
      <c r="UGB412" s="123"/>
      <c r="UGC412" s="123"/>
      <c r="UGD412" s="123"/>
      <c r="UGE412" s="123"/>
      <c r="UGF412" s="123"/>
      <c r="UGG412" s="123"/>
      <c r="UGH412" s="123"/>
      <c r="UGI412" s="123"/>
      <c r="UGJ412" s="123"/>
      <c r="UGK412" s="123"/>
      <c r="UGL412" s="123"/>
      <c r="UGM412" s="123"/>
      <c r="UGN412" s="123"/>
      <c r="UGO412" s="123"/>
      <c r="UGP412" s="123"/>
      <c r="UGQ412" s="123"/>
      <c r="UGR412" s="123"/>
      <c r="UGS412" s="123"/>
      <c r="UGT412" s="123"/>
      <c r="UGU412" s="123"/>
      <c r="UGV412" s="123"/>
      <c r="UGW412" s="123"/>
      <c r="UGX412" s="123"/>
      <c r="UGY412" s="123"/>
      <c r="UGZ412" s="123"/>
      <c r="UHA412" s="123"/>
      <c r="UHB412" s="123"/>
      <c r="UHC412" s="123"/>
      <c r="UHD412" s="123"/>
      <c r="UHE412" s="123"/>
      <c r="UHF412" s="123"/>
      <c r="UHG412" s="123"/>
      <c r="UHH412" s="123"/>
      <c r="UHI412" s="123"/>
      <c r="UHJ412" s="123"/>
      <c r="UHK412" s="123"/>
      <c r="UHL412" s="123"/>
      <c r="UHM412" s="123"/>
      <c r="UHN412" s="123"/>
      <c r="UHO412" s="123"/>
      <c r="UHP412" s="123"/>
      <c r="UHQ412" s="123"/>
      <c r="UHR412" s="123"/>
      <c r="UHS412" s="123"/>
      <c r="UHT412" s="123"/>
      <c r="UHU412" s="123"/>
      <c r="UHV412" s="123"/>
      <c r="UHW412" s="123"/>
      <c r="UHX412" s="123"/>
      <c r="UHY412" s="123"/>
      <c r="UHZ412" s="123"/>
      <c r="UIA412" s="123"/>
      <c r="UIB412" s="123"/>
      <c r="UIC412" s="123"/>
      <c r="UID412" s="123"/>
      <c r="UIE412" s="123"/>
      <c r="UIF412" s="123"/>
      <c r="UIG412" s="123"/>
      <c r="UIH412" s="123"/>
      <c r="UII412" s="123"/>
      <c r="UIJ412" s="123"/>
      <c r="UIK412" s="123"/>
      <c r="UIL412" s="123"/>
      <c r="UIM412" s="123"/>
      <c r="UIN412" s="123"/>
      <c r="UIO412" s="123"/>
      <c r="UIP412" s="123"/>
      <c r="UIQ412" s="123"/>
      <c r="UIR412" s="123"/>
      <c r="UIS412" s="123"/>
      <c r="UIT412" s="123"/>
      <c r="UIU412" s="123"/>
      <c r="UIV412" s="123"/>
      <c r="UIW412" s="123"/>
      <c r="UIX412" s="123"/>
      <c r="UIY412" s="123"/>
      <c r="UIZ412" s="123"/>
      <c r="UJA412" s="123"/>
      <c r="UJB412" s="123"/>
      <c r="UJC412" s="123"/>
      <c r="UJD412" s="123"/>
      <c r="UJE412" s="123"/>
      <c r="UJF412" s="123"/>
      <c r="UJG412" s="123"/>
      <c r="UJH412" s="123"/>
      <c r="UJI412" s="123"/>
      <c r="UJJ412" s="123"/>
      <c r="UJK412" s="123"/>
      <c r="UJL412" s="123"/>
      <c r="UJM412" s="123"/>
      <c r="UJN412" s="123"/>
      <c r="UJO412" s="123"/>
      <c r="UJP412" s="123"/>
      <c r="UJQ412" s="123"/>
      <c r="UJR412" s="123"/>
      <c r="UJS412" s="123"/>
      <c r="UJT412" s="123"/>
      <c r="UJU412" s="123"/>
      <c r="UJV412" s="123"/>
      <c r="UJW412" s="123"/>
      <c r="UJX412" s="123"/>
      <c r="UJY412" s="123"/>
      <c r="UJZ412" s="123"/>
      <c r="UKA412" s="123"/>
      <c r="UKB412" s="123"/>
      <c r="UKC412" s="123"/>
      <c r="UKD412" s="123"/>
      <c r="UKE412" s="123"/>
      <c r="UKF412" s="123"/>
      <c r="UKG412" s="123"/>
      <c r="UKH412" s="123"/>
      <c r="UKI412" s="123"/>
      <c r="UKJ412" s="123"/>
      <c r="UKK412" s="123"/>
      <c r="UKL412" s="123"/>
      <c r="UKM412" s="123"/>
      <c r="UKN412" s="123"/>
      <c r="UKO412" s="123"/>
      <c r="UKP412" s="123"/>
      <c r="UKQ412" s="123"/>
      <c r="UKR412" s="123"/>
      <c r="UKS412" s="123"/>
      <c r="UKT412" s="123"/>
      <c r="UKU412" s="123"/>
      <c r="UKV412" s="123"/>
      <c r="UKW412" s="123"/>
      <c r="UKX412" s="123"/>
      <c r="UKY412" s="123"/>
      <c r="UKZ412" s="123"/>
      <c r="ULA412" s="123"/>
      <c r="ULB412" s="123"/>
      <c r="ULC412" s="123"/>
      <c r="ULD412" s="123"/>
      <c r="ULE412" s="123"/>
      <c r="ULF412" s="123"/>
      <c r="ULG412" s="123"/>
      <c r="ULH412" s="123"/>
      <c r="ULI412" s="123"/>
      <c r="ULJ412" s="123"/>
      <c r="ULK412" s="123"/>
      <c r="ULL412" s="123"/>
      <c r="ULM412" s="123"/>
      <c r="ULN412" s="123"/>
      <c r="ULO412" s="123"/>
      <c r="ULP412" s="123"/>
      <c r="ULQ412" s="123"/>
      <c r="ULR412" s="123"/>
      <c r="ULS412" s="123"/>
      <c r="ULT412" s="123"/>
      <c r="ULU412" s="123"/>
      <c r="ULV412" s="123"/>
      <c r="ULW412" s="123"/>
      <c r="ULX412" s="123"/>
      <c r="ULY412" s="123"/>
      <c r="ULZ412" s="123"/>
      <c r="UMA412" s="123"/>
      <c r="UMB412" s="123"/>
      <c r="UMC412" s="123"/>
      <c r="UMD412" s="123"/>
      <c r="UME412" s="123"/>
      <c r="UMF412" s="123"/>
      <c r="UMG412" s="123"/>
      <c r="UMH412" s="123"/>
      <c r="UMI412" s="123"/>
      <c r="UMJ412" s="123"/>
      <c r="UMK412" s="123"/>
      <c r="UML412" s="123"/>
      <c r="UMM412" s="123"/>
      <c r="UMN412" s="123"/>
      <c r="UMO412" s="123"/>
      <c r="UMP412" s="123"/>
      <c r="UMQ412" s="123"/>
      <c r="UMR412" s="123"/>
      <c r="UMS412" s="123"/>
      <c r="UMT412" s="123"/>
      <c r="UMU412" s="123"/>
      <c r="UMV412" s="123"/>
      <c r="UMW412" s="123"/>
      <c r="UMX412" s="123"/>
      <c r="UMY412" s="123"/>
      <c r="UMZ412" s="123"/>
      <c r="UNA412" s="123"/>
      <c r="UNB412" s="123"/>
      <c r="UNC412" s="123"/>
      <c r="UND412" s="123"/>
      <c r="UNE412" s="123"/>
      <c r="UNF412" s="123"/>
      <c r="UNG412" s="123"/>
      <c r="UNH412" s="123"/>
      <c r="UNI412" s="123"/>
      <c r="UNJ412" s="123"/>
      <c r="UNK412" s="123"/>
      <c r="UNL412" s="123"/>
      <c r="UNM412" s="123"/>
      <c r="UNN412" s="123"/>
      <c r="UNO412" s="123"/>
      <c r="UNP412" s="123"/>
      <c r="UNQ412" s="123"/>
      <c r="UNR412" s="123"/>
      <c r="UNS412" s="123"/>
      <c r="UNT412" s="123"/>
      <c r="UNU412" s="123"/>
      <c r="UNV412" s="123"/>
      <c r="UNW412" s="123"/>
      <c r="UNX412" s="123"/>
      <c r="UNY412" s="123"/>
      <c r="UNZ412" s="123"/>
      <c r="UOA412" s="123"/>
      <c r="UOB412" s="123"/>
      <c r="UOC412" s="123"/>
      <c r="UOD412" s="123"/>
      <c r="UOE412" s="123"/>
      <c r="UOF412" s="123"/>
      <c r="UOG412" s="123"/>
      <c r="UOH412" s="123"/>
      <c r="UOI412" s="123"/>
      <c r="UOJ412" s="123"/>
      <c r="UOK412" s="123"/>
      <c r="UOL412" s="123"/>
      <c r="UOM412" s="123"/>
      <c r="UON412" s="123"/>
      <c r="UOO412" s="123"/>
      <c r="UOP412" s="123"/>
      <c r="UOQ412" s="123"/>
      <c r="UOR412" s="123"/>
      <c r="UOS412" s="123"/>
      <c r="UOT412" s="123"/>
      <c r="UOU412" s="123"/>
      <c r="UOV412" s="123"/>
      <c r="UOW412" s="123"/>
      <c r="UOX412" s="123"/>
      <c r="UOY412" s="123"/>
      <c r="UOZ412" s="123"/>
      <c r="UPA412" s="123"/>
      <c r="UPB412" s="123"/>
      <c r="UPC412" s="123"/>
      <c r="UPD412" s="123"/>
      <c r="UPE412" s="123"/>
      <c r="UPF412" s="123"/>
      <c r="UPG412" s="123"/>
      <c r="UPH412" s="123"/>
      <c r="UPI412" s="123"/>
      <c r="UPJ412" s="123"/>
      <c r="UPK412" s="123"/>
      <c r="UPL412" s="123"/>
      <c r="UPM412" s="123"/>
      <c r="UPN412" s="123"/>
      <c r="UPO412" s="123"/>
      <c r="UPP412" s="123"/>
      <c r="UPQ412" s="123"/>
      <c r="UPR412" s="123"/>
      <c r="UPS412" s="123"/>
      <c r="UPT412" s="123"/>
      <c r="UPU412" s="123"/>
      <c r="UPV412" s="123"/>
      <c r="UPW412" s="123"/>
      <c r="UPX412" s="123"/>
      <c r="UPY412" s="123"/>
      <c r="UPZ412" s="123"/>
      <c r="UQA412" s="123"/>
      <c r="UQB412" s="123"/>
      <c r="UQC412" s="123"/>
      <c r="UQD412" s="123"/>
      <c r="UQE412" s="123"/>
      <c r="UQF412" s="123"/>
      <c r="UQG412" s="123"/>
      <c r="UQH412" s="123"/>
      <c r="UQI412" s="123"/>
      <c r="UQJ412" s="123"/>
      <c r="UQK412" s="123"/>
      <c r="UQL412" s="123"/>
      <c r="UQM412" s="123"/>
      <c r="UQN412" s="123"/>
      <c r="UQO412" s="123"/>
      <c r="UQP412" s="123"/>
      <c r="UQQ412" s="123"/>
      <c r="UQR412" s="123"/>
      <c r="UQS412" s="123"/>
      <c r="UQT412" s="123"/>
      <c r="UQU412" s="123"/>
      <c r="UQV412" s="123"/>
      <c r="UQW412" s="123"/>
      <c r="UQX412" s="123"/>
      <c r="UQY412" s="123"/>
      <c r="UQZ412" s="123"/>
      <c r="URA412" s="123"/>
      <c r="URB412" s="123"/>
      <c r="URC412" s="123"/>
      <c r="URD412" s="123"/>
      <c r="URE412" s="123"/>
      <c r="URF412" s="123"/>
      <c r="URG412" s="123"/>
      <c r="URH412" s="123"/>
      <c r="URI412" s="123"/>
      <c r="URJ412" s="123"/>
      <c r="URK412" s="123"/>
      <c r="URL412" s="123"/>
      <c r="URM412" s="123"/>
      <c r="URN412" s="123"/>
      <c r="URO412" s="123"/>
      <c r="URP412" s="123"/>
      <c r="URQ412" s="123"/>
      <c r="URR412" s="123"/>
      <c r="URS412" s="123"/>
      <c r="URT412" s="123"/>
      <c r="URU412" s="123"/>
      <c r="URV412" s="123"/>
      <c r="URW412" s="123"/>
      <c r="URX412" s="123"/>
      <c r="URY412" s="123"/>
      <c r="URZ412" s="123"/>
      <c r="USA412" s="123"/>
      <c r="USB412" s="123"/>
      <c r="USC412" s="123"/>
      <c r="USD412" s="123"/>
      <c r="USE412" s="123"/>
      <c r="USF412" s="123"/>
      <c r="USG412" s="123"/>
      <c r="USH412" s="123"/>
      <c r="USI412" s="123"/>
      <c r="USJ412" s="123"/>
      <c r="USK412" s="123"/>
      <c r="USL412" s="123"/>
      <c r="USM412" s="123"/>
      <c r="USN412" s="123"/>
      <c r="USO412" s="123"/>
      <c r="USP412" s="123"/>
      <c r="USQ412" s="123"/>
      <c r="USR412" s="123"/>
      <c r="USS412" s="123"/>
      <c r="UST412" s="123"/>
      <c r="USU412" s="123"/>
      <c r="USV412" s="123"/>
      <c r="USW412" s="123"/>
      <c r="USX412" s="123"/>
      <c r="USY412" s="123"/>
      <c r="USZ412" s="123"/>
      <c r="UTA412" s="123"/>
      <c r="UTB412" s="123"/>
      <c r="UTC412" s="123"/>
      <c r="UTD412" s="123"/>
      <c r="UTE412" s="123"/>
      <c r="UTF412" s="123"/>
      <c r="UTG412" s="123"/>
      <c r="UTH412" s="123"/>
      <c r="UTI412" s="123"/>
      <c r="UTJ412" s="123"/>
      <c r="UTK412" s="123"/>
      <c r="UTL412" s="123"/>
      <c r="UTM412" s="123"/>
      <c r="UTN412" s="123"/>
      <c r="UTO412" s="123"/>
      <c r="UTP412" s="123"/>
      <c r="UTQ412" s="123"/>
      <c r="UTR412" s="123"/>
      <c r="UTS412" s="123"/>
      <c r="UTT412" s="123"/>
      <c r="UTU412" s="123"/>
      <c r="UTV412" s="123"/>
      <c r="UTW412" s="123"/>
      <c r="UTX412" s="123"/>
      <c r="UTY412" s="123"/>
      <c r="UTZ412" s="123"/>
      <c r="UUA412" s="123"/>
      <c r="UUB412" s="123"/>
      <c r="UUC412" s="123"/>
      <c r="UUD412" s="123"/>
      <c r="UUE412" s="123"/>
      <c r="UUF412" s="123"/>
      <c r="UUG412" s="123"/>
      <c r="UUH412" s="123"/>
      <c r="UUI412" s="123"/>
      <c r="UUJ412" s="123"/>
      <c r="UUK412" s="123"/>
      <c r="UUL412" s="123"/>
      <c r="UUM412" s="123"/>
      <c r="UUN412" s="123"/>
      <c r="UUO412" s="123"/>
      <c r="UUP412" s="123"/>
      <c r="UUQ412" s="123"/>
      <c r="UUR412" s="123"/>
      <c r="UUS412" s="123"/>
      <c r="UUT412" s="123"/>
      <c r="UUU412" s="123"/>
      <c r="UUV412" s="123"/>
      <c r="UUW412" s="123"/>
      <c r="UUX412" s="123"/>
      <c r="UUY412" s="123"/>
      <c r="UUZ412" s="123"/>
      <c r="UVA412" s="123"/>
      <c r="UVB412" s="123"/>
      <c r="UVC412" s="123"/>
      <c r="UVD412" s="123"/>
      <c r="UVE412" s="123"/>
      <c r="UVF412" s="123"/>
      <c r="UVG412" s="123"/>
      <c r="UVH412" s="123"/>
      <c r="UVI412" s="123"/>
      <c r="UVJ412" s="123"/>
      <c r="UVK412" s="123"/>
      <c r="UVL412" s="123"/>
      <c r="UVM412" s="123"/>
      <c r="UVN412" s="123"/>
      <c r="UVO412" s="123"/>
      <c r="UVP412" s="123"/>
      <c r="UVQ412" s="123"/>
      <c r="UVR412" s="123"/>
      <c r="UVS412" s="123"/>
      <c r="UVT412" s="123"/>
      <c r="UVU412" s="123"/>
      <c r="UVV412" s="123"/>
      <c r="UVW412" s="123"/>
      <c r="UVX412" s="123"/>
      <c r="UVY412" s="123"/>
      <c r="UVZ412" s="123"/>
      <c r="UWA412" s="123"/>
      <c r="UWB412" s="123"/>
      <c r="UWC412" s="123"/>
      <c r="UWD412" s="123"/>
      <c r="UWE412" s="123"/>
      <c r="UWF412" s="123"/>
      <c r="UWG412" s="123"/>
      <c r="UWH412" s="123"/>
      <c r="UWI412" s="123"/>
      <c r="UWJ412" s="123"/>
      <c r="UWK412" s="123"/>
      <c r="UWL412" s="123"/>
      <c r="UWM412" s="123"/>
      <c r="UWN412" s="123"/>
      <c r="UWO412" s="123"/>
      <c r="UWP412" s="123"/>
      <c r="UWQ412" s="123"/>
      <c r="UWR412" s="123"/>
      <c r="UWS412" s="123"/>
      <c r="UWT412" s="123"/>
      <c r="UWU412" s="123"/>
      <c r="UWV412" s="123"/>
      <c r="UWW412" s="123"/>
      <c r="UWX412" s="123"/>
      <c r="UWY412" s="123"/>
      <c r="UWZ412" s="123"/>
      <c r="UXA412" s="123"/>
      <c r="UXB412" s="123"/>
      <c r="UXC412" s="123"/>
      <c r="UXD412" s="123"/>
      <c r="UXE412" s="123"/>
      <c r="UXF412" s="123"/>
      <c r="UXG412" s="123"/>
      <c r="UXH412" s="123"/>
      <c r="UXI412" s="123"/>
      <c r="UXJ412" s="123"/>
      <c r="UXK412" s="123"/>
      <c r="UXL412" s="123"/>
      <c r="UXM412" s="123"/>
      <c r="UXN412" s="123"/>
      <c r="UXO412" s="123"/>
      <c r="UXP412" s="123"/>
      <c r="UXQ412" s="123"/>
      <c r="UXR412" s="123"/>
      <c r="UXS412" s="123"/>
      <c r="UXT412" s="123"/>
      <c r="UXU412" s="123"/>
      <c r="UXV412" s="123"/>
      <c r="UXW412" s="123"/>
      <c r="UXX412" s="123"/>
      <c r="UXY412" s="123"/>
      <c r="UXZ412" s="123"/>
      <c r="UYA412" s="123"/>
      <c r="UYB412" s="123"/>
      <c r="UYC412" s="123"/>
      <c r="UYD412" s="123"/>
      <c r="UYE412" s="123"/>
      <c r="UYF412" s="123"/>
      <c r="UYG412" s="123"/>
      <c r="UYH412" s="123"/>
      <c r="UYI412" s="123"/>
      <c r="UYJ412" s="123"/>
      <c r="UYK412" s="123"/>
      <c r="UYL412" s="123"/>
      <c r="UYM412" s="123"/>
      <c r="UYN412" s="123"/>
      <c r="UYO412" s="123"/>
      <c r="UYP412" s="123"/>
      <c r="UYQ412" s="123"/>
      <c r="UYR412" s="123"/>
      <c r="UYS412" s="123"/>
      <c r="UYT412" s="123"/>
      <c r="UYU412" s="123"/>
      <c r="UYV412" s="123"/>
      <c r="UYW412" s="123"/>
      <c r="UYX412" s="123"/>
      <c r="UYY412" s="123"/>
      <c r="UYZ412" s="123"/>
      <c r="UZA412" s="123"/>
      <c r="UZB412" s="123"/>
      <c r="UZC412" s="123"/>
      <c r="UZD412" s="123"/>
      <c r="UZE412" s="123"/>
      <c r="UZF412" s="123"/>
      <c r="UZG412" s="123"/>
      <c r="UZH412" s="123"/>
      <c r="UZI412" s="123"/>
      <c r="UZJ412" s="123"/>
      <c r="UZK412" s="123"/>
      <c r="UZL412" s="123"/>
      <c r="UZM412" s="123"/>
      <c r="UZN412" s="123"/>
      <c r="UZO412" s="123"/>
      <c r="UZP412" s="123"/>
      <c r="UZQ412" s="123"/>
      <c r="UZR412" s="123"/>
      <c r="UZS412" s="123"/>
      <c r="UZT412" s="123"/>
      <c r="UZU412" s="123"/>
      <c r="UZV412" s="123"/>
      <c r="UZW412" s="123"/>
      <c r="UZX412" s="123"/>
      <c r="UZY412" s="123"/>
      <c r="UZZ412" s="123"/>
      <c r="VAA412" s="123"/>
      <c r="VAB412" s="123"/>
      <c r="VAC412" s="123"/>
      <c r="VAD412" s="123"/>
      <c r="VAE412" s="123"/>
      <c r="VAF412" s="123"/>
      <c r="VAG412" s="123"/>
      <c r="VAH412" s="123"/>
      <c r="VAI412" s="123"/>
      <c r="VAJ412" s="123"/>
      <c r="VAK412" s="123"/>
      <c r="VAL412" s="123"/>
      <c r="VAM412" s="123"/>
      <c r="VAN412" s="123"/>
      <c r="VAO412" s="123"/>
      <c r="VAP412" s="123"/>
      <c r="VAQ412" s="123"/>
      <c r="VAR412" s="123"/>
      <c r="VAS412" s="123"/>
      <c r="VAT412" s="123"/>
      <c r="VAU412" s="123"/>
      <c r="VAV412" s="123"/>
      <c r="VAW412" s="123"/>
      <c r="VAX412" s="123"/>
      <c r="VAY412" s="123"/>
      <c r="VAZ412" s="123"/>
      <c r="VBA412" s="123"/>
      <c r="VBB412" s="123"/>
      <c r="VBC412" s="123"/>
      <c r="VBD412" s="123"/>
      <c r="VBE412" s="123"/>
      <c r="VBF412" s="123"/>
      <c r="VBG412" s="123"/>
      <c r="VBH412" s="123"/>
      <c r="VBI412" s="123"/>
      <c r="VBJ412" s="123"/>
      <c r="VBK412" s="123"/>
      <c r="VBL412" s="123"/>
      <c r="VBM412" s="123"/>
      <c r="VBN412" s="123"/>
      <c r="VBO412" s="123"/>
      <c r="VBP412" s="123"/>
      <c r="VBQ412" s="123"/>
      <c r="VBR412" s="123"/>
      <c r="VBS412" s="123"/>
      <c r="VBT412" s="123"/>
      <c r="VBU412" s="123"/>
      <c r="VBV412" s="123"/>
      <c r="VBW412" s="123"/>
      <c r="VBX412" s="123"/>
      <c r="VBY412" s="123"/>
      <c r="VBZ412" s="123"/>
      <c r="VCA412" s="123"/>
      <c r="VCB412" s="123"/>
      <c r="VCC412" s="123"/>
      <c r="VCD412" s="123"/>
      <c r="VCE412" s="123"/>
      <c r="VCF412" s="123"/>
      <c r="VCG412" s="123"/>
      <c r="VCH412" s="123"/>
      <c r="VCI412" s="123"/>
      <c r="VCJ412" s="123"/>
      <c r="VCK412" s="123"/>
      <c r="VCL412" s="123"/>
      <c r="VCM412" s="123"/>
      <c r="VCN412" s="123"/>
      <c r="VCO412" s="123"/>
      <c r="VCP412" s="123"/>
      <c r="VCQ412" s="123"/>
      <c r="VCR412" s="123"/>
      <c r="VCS412" s="123"/>
      <c r="VCT412" s="123"/>
      <c r="VCU412" s="123"/>
      <c r="VCV412" s="123"/>
      <c r="VCW412" s="123"/>
      <c r="VCX412" s="123"/>
      <c r="VCY412" s="123"/>
      <c r="VCZ412" s="123"/>
      <c r="VDA412" s="123"/>
      <c r="VDB412" s="123"/>
      <c r="VDC412" s="123"/>
      <c r="VDD412" s="123"/>
      <c r="VDE412" s="123"/>
      <c r="VDF412" s="123"/>
      <c r="VDG412" s="123"/>
      <c r="VDH412" s="123"/>
      <c r="VDI412" s="123"/>
      <c r="VDJ412" s="123"/>
      <c r="VDK412" s="123"/>
      <c r="VDL412" s="123"/>
      <c r="VDM412" s="123"/>
      <c r="VDN412" s="123"/>
      <c r="VDO412" s="123"/>
      <c r="VDP412" s="123"/>
      <c r="VDQ412" s="123"/>
      <c r="VDR412" s="123"/>
      <c r="VDS412" s="123"/>
      <c r="VDT412" s="123"/>
      <c r="VDU412" s="123"/>
      <c r="VDV412" s="123"/>
      <c r="VDW412" s="123"/>
      <c r="VDX412" s="123"/>
      <c r="VDY412" s="123"/>
      <c r="VDZ412" s="123"/>
      <c r="VEA412" s="123"/>
      <c r="VEB412" s="123"/>
      <c r="VEC412" s="123"/>
      <c r="VED412" s="123"/>
      <c r="VEE412" s="123"/>
      <c r="VEF412" s="123"/>
      <c r="VEG412" s="123"/>
      <c r="VEH412" s="123"/>
      <c r="VEI412" s="123"/>
      <c r="VEJ412" s="123"/>
      <c r="VEK412" s="123"/>
      <c r="VEL412" s="123"/>
      <c r="VEM412" s="123"/>
      <c r="VEN412" s="123"/>
      <c r="VEO412" s="123"/>
      <c r="VEP412" s="123"/>
      <c r="VEQ412" s="123"/>
      <c r="VER412" s="123"/>
      <c r="VES412" s="123"/>
      <c r="VET412" s="123"/>
      <c r="VEU412" s="123"/>
      <c r="VEV412" s="123"/>
      <c r="VEW412" s="123"/>
      <c r="VEX412" s="123"/>
      <c r="VEY412" s="123"/>
      <c r="VEZ412" s="123"/>
      <c r="VFA412" s="123"/>
      <c r="VFB412" s="123"/>
      <c r="VFC412" s="123"/>
      <c r="VFD412" s="123"/>
      <c r="VFE412" s="123"/>
      <c r="VFF412" s="123"/>
      <c r="VFG412" s="123"/>
      <c r="VFH412" s="123"/>
      <c r="VFI412" s="123"/>
      <c r="VFJ412" s="123"/>
      <c r="VFK412" s="123"/>
      <c r="VFL412" s="123"/>
      <c r="VFM412" s="123"/>
      <c r="VFN412" s="123"/>
      <c r="VFO412" s="123"/>
      <c r="VFP412" s="123"/>
      <c r="VFQ412" s="123"/>
      <c r="VFR412" s="123"/>
      <c r="VFS412" s="123"/>
      <c r="VFT412" s="123"/>
      <c r="VFU412" s="123"/>
      <c r="VFV412" s="123"/>
      <c r="VFW412" s="123"/>
      <c r="VFX412" s="123"/>
      <c r="VFY412" s="123"/>
      <c r="VFZ412" s="123"/>
      <c r="VGA412" s="123"/>
      <c r="VGB412" s="123"/>
      <c r="VGC412" s="123"/>
      <c r="VGD412" s="123"/>
      <c r="VGE412" s="123"/>
      <c r="VGF412" s="123"/>
      <c r="VGG412" s="123"/>
      <c r="VGH412" s="123"/>
      <c r="VGI412" s="123"/>
      <c r="VGJ412" s="123"/>
      <c r="VGK412" s="123"/>
      <c r="VGL412" s="123"/>
      <c r="VGM412" s="123"/>
      <c r="VGN412" s="123"/>
      <c r="VGO412" s="123"/>
      <c r="VGP412" s="123"/>
      <c r="VGQ412" s="123"/>
      <c r="VGR412" s="123"/>
      <c r="VGS412" s="123"/>
      <c r="VGT412" s="123"/>
      <c r="VGU412" s="123"/>
      <c r="VGV412" s="123"/>
      <c r="VGW412" s="123"/>
      <c r="VGX412" s="123"/>
      <c r="VGY412" s="123"/>
      <c r="VGZ412" s="123"/>
      <c r="VHA412" s="123"/>
      <c r="VHB412" s="123"/>
      <c r="VHC412" s="123"/>
      <c r="VHD412" s="123"/>
      <c r="VHE412" s="123"/>
      <c r="VHF412" s="123"/>
      <c r="VHG412" s="123"/>
      <c r="VHH412" s="123"/>
      <c r="VHI412" s="123"/>
      <c r="VHJ412" s="123"/>
      <c r="VHK412" s="123"/>
      <c r="VHL412" s="123"/>
      <c r="VHM412" s="123"/>
      <c r="VHN412" s="123"/>
      <c r="VHO412" s="123"/>
      <c r="VHP412" s="123"/>
      <c r="VHQ412" s="123"/>
      <c r="VHR412" s="123"/>
      <c r="VHS412" s="123"/>
      <c r="VHT412" s="123"/>
      <c r="VHU412" s="123"/>
      <c r="VHV412" s="123"/>
      <c r="VHW412" s="123"/>
      <c r="VHX412" s="123"/>
      <c r="VHY412" s="123"/>
      <c r="VHZ412" s="123"/>
      <c r="VIA412" s="123"/>
      <c r="VIB412" s="123"/>
      <c r="VIC412" s="123"/>
      <c r="VID412" s="123"/>
      <c r="VIE412" s="123"/>
      <c r="VIF412" s="123"/>
      <c r="VIG412" s="123"/>
      <c r="VIH412" s="123"/>
      <c r="VII412" s="123"/>
      <c r="VIJ412" s="123"/>
      <c r="VIK412" s="123"/>
      <c r="VIL412" s="123"/>
      <c r="VIM412" s="123"/>
      <c r="VIN412" s="123"/>
      <c r="VIO412" s="123"/>
      <c r="VIP412" s="123"/>
      <c r="VIQ412" s="123"/>
      <c r="VIR412" s="123"/>
      <c r="VIS412" s="123"/>
      <c r="VIT412" s="123"/>
      <c r="VIU412" s="123"/>
      <c r="VIV412" s="123"/>
      <c r="VIW412" s="123"/>
      <c r="VIX412" s="123"/>
      <c r="VIY412" s="123"/>
      <c r="VIZ412" s="123"/>
      <c r="VJA412" s="123"/>
      <c r="VJB412" s="123"/>
      <c r="VJC412" s="123"/>
      <c r="VJD412" s="123"/>
      <c r="VJE412" s="123"/>
      <c r="VJF412" s="123"/>
      <c r="VJG412" s="123"/>
      <c r="VJH412" s="123"/>
      <c r="VJI412" s="123"/>
      <c r="VJJ412" s="123"/>
      <c r="VJK412" s="123"/>
      <c r="VJL412" s="123"/>
      <c r="VJM412" s="123"/>
      <c r="VJN412" s="123"/>
      <c r="VJO412" s="123"/>
      <c r="VJP412" s="123"/>
      <c r="VJQ412" s="123"/>
      <c r="VJR412" s="123"/>
      <c r="VJS412" s="123"/>
      <c r="VJT412" s="123"/>
      <c r="VJU412" s="123"/>
      <c r="VJV412" s="123"/>
      <c r="VJW412" s="123"/>
      <c r="VJX412" s="123"/>
      <c r="VJY412" s="123"/>
      <c r="VJZ412" s="123"/>
      <c r="VKA412" s="123"/>
      <c r="VKB412" s="123"/>
      <c r="VKC412" s="123"/>
      <c r="VKD412" s="123"/>
      <c r="VKE412" s="123"/>
      <c r="VKF412" s="123"/>
      <c r="VKG412" s="123"/>
      <c r="VKH412" s="123"/>
      <c r="VKI412" s="123"/>
      <c r="VKJ412" s="123"/>
      <c r="VKK412" s="123"/>
      <c r="VKL412" s="123"/>
      <c r="VKM412" s="123"/>
      <c r="VKN412" s="123"/>
      <c r="VKO412" s="123"/>
      <c r="VKP412" s="123"/>
      <c r="VKQ412" s="123"/>
      <c r="VKR412" s="123"/>
      <c r="VKS412" s="123"/>
      <c r="VKT412" s="123"/>
      <c r="VKU412" s="123"/>
      <c r="VKV412" s="123"/>
      <c r="VKW412" s="123"/>
      <c r="VKX412" s="123"/>
      <c r="VKY412" s="123"/>
      <c r="VKZ412" s="123"/>
      <c r="VLA412" s="123"/>
      <c r="VLB412" s="123"/>
      <c r="VLC412" s="123"/>
      <c r="VLD412" s="123"/>
      <c r="VLE412" s="123"/>
      <c r="VLF412" s="123"/>
      <c r="VLG412" s="123"/>
      <c r="VLH412" s="123"/>
      <c r="VLI412" s="123"/>
      <c r="VLJ412" s="123"/>
      <c r="VLK412" s="123"/>
      <c r="VLL412" s="123"/>
      <c r="VLM412" s="123"/>
      <c r="VLN412" s="123"/>
      <c r="VLO412" s="123"/>
      <c r="VLP412" s="123"/>
      <c r="VLQ412" s="123"/>
      <c r="VLR412" s="123"/>
      <c r="VLS412" s="123"/>
      <c r="VLT412" s="123"/>
      <c r="VLU412" s="123"/>
      <c r="VLV412" s="123"/>
      <c r="VLW412" s="123"/>
      <c r="VLX412" s="123"/>
      <c r="VLY412" s="123"/>
      <c r="VLZ412" s="123"/>
      <c r="VMA412" s="123"/>
      <c r="VMB412" s="123"/>
      <c r="VMC412" s="123"/>
      <c r="VMD412" s="123"/>
      <c r="VME412" s="123"/>
      <c r="VMF412" s="123"/>
      <c r="VMG412" s="123"/>
      <c r="VMH412" s="123"/>
      <c r="VMI412" s="123"/>
      <c r="VMJ412" s="123"/>
      <c r="VMK412" s="123"/>
      <c r="VML412" s="123"/>
      <c r="VMM412" s="123"/>
      <c r="VMN412" s="123"/>
      <c r="VMO412" s="123"/>
      <c r="VMP412" s="123"/>
      <c r="VMQ412" s="123"/>
      <c r="VMR412" s="123"/>
      <c r="VMS412" s="123"/>
      <c r="VMT412" s="123"/>
      <c r="VMU412" s="123"/>
      <c r="VMV412" s="123"/>
      <c r="VMW412" s="123"/>
      <c r="VMX412" s="123"/>
      <c r="VMY412" s="123"/>
      <c r="VMZ412" s="123"/>
      <c r="VNA412" s="123"/>
      <c r="VNB412" s="123"/>
      <c r="VNC412" s="123"/>
      <c r="VND412" s="123"/>
      <c r="VNE412" s="123"/>
      <c r="VNF412" s="123"/>
      <c r="VNG412" s="123"/>
      <c r="VNH412" s="123"/>
      <c r="VNI412" s="123"/>
      <c r="VNJ412" s="123"/>
      <c r="VNK412" s="123"/>
      <c r="VNL412" s="123"/>
      <c r="VNM412" s="123"/>
      <c r="VNN412" s="123"/>
      <c r="VNO412" s="123"/>
      <c r="VNP412" s="123"/>
      <c r="VNQ412" s="123"/>
      <c r="VNR412" s="123"/>
      <c r="VNS412" s="123"/>
      <c r="VNT412" s="123"/>
      <c r="VNU412" s="123"/>
      <c r="VNV412" s="123"/>
      <c r="VNW412" s="123"/>
      <c r="VNX412" s="123"/>
      <c r="VNY412" s="123"/>
      <c r="VNZ412" s="123"/>
      <c r="VOA412" s="123"/>
      <c r="VOB412" s="123"/>
      <c r="VOC412" s="123"/>
      <c r="VOD412" s="123"/>
      <c r="VOE412" s="123"/>
      <c r="VOF412" s="123"/>
      <c r="VOG412" s="123"/>
      <c r="VOH412" s="123"/>
      <c r="VOI412" s="123"/>
      <c r="VOJ412" s="123"/>
      <c r="VOK412" s="123"/>
      <c r="VOL412" s="123"/>
      <c r="VOM412" s="123"/>
      <c r="VON412" s="123"/>
      <c r="VOO412" s="123"/>
      <c r="VOP412" s="123"/>
      <c r="VOQ412" s="123"/>
      <c r="VOR412" s="123"/>
      <c r="VOS412" s="123"/>
      <c r="VOT412" s="123"/>
      <c r="VOU412" s="123"/>
      <c r="VOV412" s="123"/>
      <c r="VOW412" s="123"/>
      <c r="VOX412" s="123"/>
      <c r="VOY412" s="123"/>
      <c r="VOZ412" s="123"/>
      <c r="VPA412" s="123"/>
      <c r="VPB412" s="123"/>
      <c r="VPC412" s="123"/>
      <c r="VPD412" s="123"/>
      <c r="VPE412" s="123"/>
      <c r="VPF412" s="123"/>
      <c r="VPG412" s="123"/>
      <c r="VPH412" s="123"/>
      <c r="VPI412" s="123"/>
      <c r="VPJ412" s="123"/>
      <c r="VPK412" s="123"/>
      <c r="VPL412" s="123"/>
      <c r="VPM412" s="123"/>
      <c r="VPN412" s="123"/>
      <c r="VPO412" s="123"/>
      <c r="VPP412" s="123"/>
      <c r="VPQ412" s="123"/>
      <c r="VPR412" s="123"/>
      <c r="VPS412" s="123"/>
      <c r="VPT412" s="123"/>
      <c r="VPU412" s="123"/>
      <c r="VPV412" s="123"/>
      <c r="VPW412" s="123"/>
      <c r="VPX412" s="123"/>
      <c r="VPY412" s="123"/>
      <c r="VPZ412" s="123"/>
      <c r="VQA412" s="123"/>
      <c r="VQB412" s="123"/>
      <c r="VQC412" s="123"/>
      <c r="VQD412" s="123"/>
      <c r="VQE412" s="123"/>
      <c r="VQF412" s="123"/>
      <c r="VQG412" s="123"/>
      <c r="VQH412" s="123"/>
      <c r="VQI412" s="123"/>
      <c r="VQJ412" s="123"/>
      <c r="VQK412" s="123"/>
      <c r="VQL412" s="123"/>
      <c r="VQM412" s="123"/>
      <c r="VQN412" s="123"/>
      <c r="VQO412" s="123"/>
      <c r="VQP412" s="123"/>
      <c r="VQQ412" s="123"/>
      <c r="VQR412" s="123"/>
      <c r="VQS412" s="123"/>
      <c r="VQT412" s="123"/>
      <c r="VQU412" s="123"/>
      <c r="VQV412" s="123"/>
      <c r="VQW412" s="123"/>
      <c r="VQX412" s="123"/>
      <c r="VQY412" s="123"/>
      <c r="VQZ412" s="123"/>
      <c r="VRA412" s="123"/>
      <c r="VRB412" s="123"/>
      <c r="VRC412" s="123"/>
      <c r="VRD412" s="123"/>
      <c r="VRE412" s="123"/>
      <c r="VRF412" s="123"/>
      <c r="VRG412" s="123"/>
      <c r="VRH412" s="123"/>
      <c r="VRI412" s="123"/>
      <c r="VRJ412" s="123"/>
      <c r="VRK412" s="123"/>
      <c r="VRL412" s="123"/>
      <c r="VRM412" s="123"/>
      <c r="VRN412" s="123"/>
      <c r="VRO412" s="123"/>
      <c r="VRP412" s="123"/>
      <c r="VRQ412" s="123"/>
      <c r="VRR412" s="123"/>
      <c r="VRS412" s="123"/>
      <c r="VRT412" s="123"/>
      <c r="VRU412" s="123"/>
      <c r="VRV412" s="123"/>
      <c r="VRW412" s="123"/>
      <c r="VRX412" s="123"/>
      <c r="VRY412" s="123"/>
      <c r="VRZ412" s="123"/>
      <c r="VSA412" s="123"/>
      <c r="VSB412" s="123"/>
      <c r="VSC412" s="123"/>
      <c r="VSD412" s="123"/>
      <c r="VSE412" s="123"/>
      <c r="VSF412" s="123"/>
      <c r="VSG412" s="123"/>
      <c r="VSH412" s="123"/>
      <c r="VSI412" s="123"/>
      <c r="VSJ412" s="123"/>
      <c r="VSK412" s="123"/>
      <c r="VSL412" s="123"/>
      <c r="VSM412" s="123"/>
      <c r="VSN412" s="123"/>
      <c r="VSO412" s="123"/>
      <c r="VSP412" s="123"/>
      <c r="VSQ412" s="123"/>
      <c r="VSR412" s="123"/>
      <c r="VSS412" s="123"/>
      <c r="VST412" s="123"/>
      <c r="VSU412" s="123"/>
      <c r="VSV412" s="123"/>
      <c r="VSW412" s="123"/>
      <c r="VSX412" s="123"/>
      <c r="VSY412" s="123"/>
      <c r="VSZ412" s="123"/>
      <c r="VTA412" s="123"/>
      <c r="VTB412" s="123"/>
      <c r="VTC412" s="123"/>
      <c r="VTD412" s="123"/>
      <c r="VTE412" s="123"/>
      <c r="VTF412" s="123"/>
      <c r="VTG412" s="123"/>
      <c r="VTH412" s="123"/>
      <c r="VTI412" s="123"/>
      <c r="VTJ412" s="123"/>
      <c r="VTK412" s="123"/>
      <c r="VTL412" s="123"/>
      <c r="VTM412" s="123"/>
      <c r="VTN412" s="123"/>
      <c r="VTO412" s="123"/>
      <c r="VTP412" s="123"/>
      <c r="VTQ412" s="123"/>
      <c r="VTR412" s="123"/>
      <c r="VTS412" s="123"/>
      <c r="VTT412" s="123"/>
      <c r="VTU412" s="123"/>
      <c r="VTV412" s="123"/>
      <c r="VTW412" s="123"/>
      <c r="VTX412" s="123"/>
      <c r="VTY412" s="123"/>
      <c r="VTZ412" s="123"/>
      <c r="VUA412" s="123"/>
      <c r="VUB412" s="123"/>
      <c r="VUC412" s="123"/>
      <c r="VUD412" s="123"/>
      <c r="VUE412" s="123"/>
      <c r="VUF412" s="123"/>
      <c r="VUG412" s="123"/>
      <c r="VUH412" s="123"/>
      <c r="VUI412" s="123"/>
      <c r="VUJ412" s="123"/>
      <c r="VUK412" s="123"/>
      <c r="VUL412" s="123"/>
      <c r="VUM412" s="123"/>
      <c r="VUN412" s="123"/>
      <c r="VUO412" s="123"/>
      <c r="VUP412" s="123"/>
      <c r="VUQ412" s="123"/>
      <c r="VUR412" s="123"/>
      <c r="VUS412" s="123"/>
      <c r="VUT412" s="123"/>
      <c r="VUU412" s="123"/>
      <c r="VUV412" s="123"/>
      <c r="VUW412" s="123"/>
      <c r="VUX412" s="123"/>
      <c r="VUY412" s="123"/>
      <c r="VUZ412" s="123"/>
      <c r="VVA412" s="123"/>
      <c r="VVB412" s="123"/>
      <c r="VVC412" s="123"/>
      <c r="VVD412" s="123"/>
      <c r="VVE412" s="123"/>
      <c r="VVF412" s="123"/>
      <c r="VVG412" s="123"/>
      <c r="VVH412" s="123"/>
      <c r="VVI412" s="123"/>
      <c r="VVJ412" s="123"/>
      <c r="VVK412" s="123"/>
      <c r="VVL412" s="123"/>
      <c r="VVM412" s="123"/>
      <c r="VVN412" s="123"/>
      <c r="VVO412" s="123"/>
      <c r="VVP412" s="123"/>
      <c r="VVQ412" s="123"/>
      <c r="VVR412" s="123"/>
      <c r="VVS412" s="123"/>
      <c r="VVT412" s="123"/>
      <c r="VVU412" s="123"/>
      <c r="VVV412" s="123"/>
      <c r="VVW412" s="123"/>
      <c r="VVX412" s="123"/>
      <c r="VVY412" s="123"/>
      <c r="VVZ412" s="123"/>
      <c r="VWA412" s="123"/>
      <c r="VWB412" s="123"/>
      <c r="VWC412" s="123"/>
      <c r="VWD412" s="123"/>
      <c r="VWE412" s="123"/>
      <c r="VWF412" s="123"/>
      <c r="VWG412" s="123"/>
      <c r="VWH412" s="123"/>
      <c r="VWI412" s="123"/>
      <c r="VWJ412" s="123"/>
      <c r="VWK412" s="123"/>
      <c r="VWL412" s="123"/>
      <c r="VWM412" s="123"/>
      <c r="VWN412" s="123"/>
      <c r="VWO412" s="123"/>
      <c r="VWP412" s="123"/>
      <c r="VWQ412" s="123"/>
      <c r="VWR412" s="123"/>
      <c r="VWS412" s="123"/>
      <c r="VWT412" s="123"/>
      <c r="VWU412" s="123"/>
      <c r="VWV412" s="123"/>
      <c r="VWW412" s="123"/>
      <c r="VWX412" s="123"/>
      <c r="VWY412" s="123"/>
      <c r="VWZ412" s="123"/>
      <c r="VXA412" s="123"/>
      <c r="VXB412" s="123"/>
      <c r="VXC412" s="123"/>
      <c r="VXD412" s="123"/>
      <c r="VXE412" s="123"/>
      <c r="VXF412" s="123"/>
      <c r="VXG412" s="123"/>
      <c r="VXH412" s="123"/>
      <c r="VXI412" s="123"/>
      <c r="VXJ412" s="123"/>
      <c r="VXK412" s="123"/>
      <c r="VXL412" s="123"/>
      <c r="VXM412" s="123"/>
      <c r="VXN412" s="123"/>
      <c r="VXO412" s="123"/>
      <c r="VXP412" s="123"/>
      <c r="VXQ412" s="123"/>
      <c r="VXR412" s="123"/>
      <c r="VXS412" s="123"/>
      <c r="VXT412" s="123"/>
      <c r="VXU412" s="123"/>
      <c r="VXV412" s="123"/>
      <c r="VXW412" s="123"/>
      <c r="VXX412" s="123"/>
      <c r="VXY412" s="123"/>
      <c r="VXZ412" s="123"/>
      <c r="VYA412" s="123"/>
      <c r="VYB412" s="123"/>
      <c r="VYC412" s="123"/>
      <c r="VYD412" s="123"/>
      <c r="VYE412" s="123"/>
      <c r="VYF412" s="123"/>
      <c r="VYG412" s="123"/>
      <c r="VYH412" s="123"/>
      <c r="VYI412" s="123"/>
      <c r="VYJ412" s="123"/>
      <c r="VYK412" s="123"/>
      <c r="VYL412" s="123"/>
      <c r="VYM412" s="123"/>
      <c r="VYN412" s="123"/>
      <c r="VYO412" s="123"/>
      <c r="VYP412" s="123"/>
      <c r="VYQ412" s="123"/>
      <c r="VYR412" s="123"/>
      <c r="VYS412" s="123"/>
      <c r="VYT412" s="123"/>
      <c r="VYU412" s="123"/>
      <c r="VYV412" s="123"/>
      <c r="VYW412" s="123"/>
      <c r="VYX412" s="123"/>
      <c r="VYY412" s="123"/>
      <c r="VYZ412" s="123"/>
      <c r="VZA412" s="123"/>
      <c r="VZB412" s="123"/>
      <c r="VZC412" s="123"/>
      <c r="VZD412" s="123"/>
      <c r="VZE412" s="123"/>
      <c r="VZF412" s="123"/>
      <c r="VZG412" s="123"/>
      <c r="VZH412" s="123"/>
      <c r="VZI412" s="123"/>
      <c r="VZJ412" s="123"/>
      <c r="VZK412" s="123"/>
      <c r="VZL412" s="123"/>
      <c r="VZM412" s="123"/>
      <c r="VZN412" s="123"/>
      <c r="VZO412" s="123"/>
      <c r="VZP412" s="123"/>
      <c r="VZQ412" s="123"/>
      <c r="VZR412" s="123"/>
      <c r="VZS412" s="123"/>
      <c r="VZT412" s="123"/>
      <c r="VZU412" s="123"/>
      <c r="VZV412" s="123"/>
      <c r="VZW412" s="123"/>
      <c r="VZX412" s="123"/>
      <c r="VZY412" s="123"/>
      <c r="VZZ412" s="123"/>
      <c r="WAA412" s="123"/>
      <c r="WAB412" s="123"/>
      <c r="WAC412" s="123"/>
      <c r="WAD412" s="123"/>
      <c r="WAE412" s="123"/>
      <c r="WAF412" s="123"/>
      <c r="WAG412" s="123"/>
      <c r="WAH412" s="123"/>
      <c r="WAI412" s="123"/>
      <c r="WAJ412" s="123"/>
      <c r="WAK412" s="123"/>
      <c r="WAL412" s="123"/>
      <c r="WAM412" s="123"/>
      <c r="WAN412" s="123"/>
      <c r="WAO412" s="123"/>
      <c r="WAP412" s="123"/>
      <c r="WAQ412" s="123"/>
      <c r="WAR412" s="123"/>
      <c r="WAS412" s="123"/>
      <c r="WAT412" s="123"/>
      <c r="WAU412" s="123"/>
      <c r="WAV412" s="123"/>
      <c r="WAW412" s="123"/>
      <c r="WAX412" s="123"/>
      <c r="WAY412" s="123"/>
      <c r="WAZ412" s="123"/>
      <c r="WBA412" s="123"/>
      <c r="WBB412" s="123"/>
      <c r="WBC412" s="123"/>
      <c r="WBD412" s="123"/>
      <c r="WBE412" s="123"/>
      <c r="WBF412" s="123"/>
      <c r="WBG412" s="123"/>
      <c r="WBH412" s="123"/>
      <c r="WBI412" s="123"/>
      <c r="WBJ412" s="123"/>
      <c r="WBK412" s="123"/>
      <c r="WBL412" s="123"/>
      <c r="WBM412" s="123"/>
      <c r="WBN412" s="123"/>
      <c r="WBO412" s="123"/>
      <c r="WBP412" s="123"/>
      <c r="WBQ412" s="123"/>
      <c r="WBR412" s="123"/>
      <c r="WBS412" s="123"/>
      <c r="WBT412" s="123"/>
      <c r="WBU412" s="123"/>
      <c r="WBV412" s="123"/>
      <c r="WBW412" s="123"/>
      <c r="WBX412" s="123"/>
      <c r="WBY412" s="123"/>
      <c r="WBZ412" s="123"/>
      <c r="WCA412" s="123"/>
      <c r="WCB412" s="123"/>
      <c r="WCC412" s="123"/>
      <c r="WCD412" s="123"/>
      <c r="WCE412" s="123"/>
      <c r="WCF412" s="123"/>
      <c r="WCG412" s="123"/>
      <c r="WCH412" s="123"/>
      <c r="WCI412" s="123"/>
      <c r="WCJ412" s="123"/>
      <c r="WCK412" s="123"/>
      <c r="WCL412" s="123"/>
      <c r="WCM412" s="123"/>
      <c r="WCN412" s="123"/>
      <c r="WCO412" s="123"/>
      <c r="WCP412" s="123"/>
      <c r="WCQ412" s="123"/>
      <c r="WCR412" s="123"/>
      <c r="WCS412" s="123"/>
      <c r="WCT412" s="123"/>
      <c r="WCU412" s="123"/>
      <c r="WCV412" s="123"/>
      <c r="WCW412" s="123"/>
      <c r="WCX412" s="123"/>
      <c r="WCY412" s="123"/>
      <c r="WCZ412" s="123"/>
      <c r="WDA412" s="123"/>
      <c r="WDB412" s="123"/>
      <c r="WDC412" s="123"/>
      <c r="WDD412" s="123"/>
      <c r="WDE412" s="123"/>
      <c r="WDF412" s="123"/>
      <c r="WDG412" s="123"/>
      <c r="WDH412" s="123"/>
      <c r="WDI412" s="123"/>
      <c r="WDJ412" s="123"/>
      <c r="WDK412" s="123"/>
      <c r="WDL412" s="123"/>
      <c r="WDM412" s="123"/>
      <c r="WDN412" s="123"/>
      <c r="WDO412" s="123"/>
      <c r="WDP412" s="123"/>
      <c r="WDQ412" s="123"/>
      <c r="WDR412" s="123"/>
      <c r="WDS412" s="123"/>
      <c r="WDT412" s="123"/>
      <c r="WDU412" s="123"/>
      <c r="WDV412" s="123"/>
      <c r="WDW412" s="123"/>
      <c r="WDX412" s="123"/>
      <c r="WDY412" s="123"/>
      <c r="WDZ412" s="123"/>
      <c r="WEA412" s="123"/>
      <c r="WEB412" s="123"/>
      <c r="WEC412" s="123"/>
      <c r="WED412" s="123"/>
      <c r="WEE412" s="123"/>
      <c r="WEF412" s="123"/>
      <c r="WEG412" s="123"/>
      <c r="WEH412" s="123"/>
      <c r="WEI412" s="123"/>
      <c r="WEJ412" s="123"/>
      <c r="WEK412" s="123"/>
      <c r="WEL412" s="123"/>
      <c r="WEM412" s="123"/>
      <c r="WEN412" s="123"/>
      <c r="WEO412" s="123"/>
      <c r="WEP412" s="123"/>
      <c r="WEQ412" s="123"/>
      <c r="WER412" s="123"/>
      <c r="WES412" s="123"/>
      <c r="WET412" s="123"/>
      <c r="WEU412" s="123"/>
      <c r="WEV412" s="123"/>
      <c r="WEW412" s="123"/>
      <c r="WEX412" s="123"/>
      <c r="WEY412" s="123"/>
      <c r="WEZ412" s="123"/>
      <c r="WFA412" s="123"/>
      <c r="WFB412" s="123"/>
      <c r="WFC412" s="123"/>
      <c r="WFD412" s="123"/>
      <c r="WFE412" s="123"/>
      <c r="WFF412" s="123"/>
      <c r="WFG412" s="123"/>
      <c r="WFH412" s="123"/>
      <c r="WFI412" s="123"/>
      <c r="WFJ412" s="123"/>
      <c r="WFK412" s="123"/>
      <c r="WFL412" s="123"/>
      <c r="WFM412" s="123"/>
      <c r="WFN412" s="123"/>
      <c r="WFO412" s="123"/>
      <c r="WFP412" s="123"/>
      <c r="WFQ412" s="123"/>
      <c r="WFR412" s="123"/>
      <c r="WFS412" s="123"/>
      <c r="WFT412" s="123"/>
      <c r="WFU412" s="123"/>
      <c r="WFV412" s="123"/>
      <c r="WFW412" s="123"/>
      <c r="WFX412" s="123"/>
      <c r="WFY412" s="123"/>
      <c r="WFZ412" s="123"/>
      <c r="WGA412" s="123"/>
      <c r="WGB412" s="123"/>
      <c r="WGC412" s="123"/>
      <c r="WGD412" s="123"/>
      <c r="WGE412" s="123"/>
      <c r="WGF412" s="123"/>
      <c r="WGG412" s="123"/>
      <c r="WGH412" s="123"/>
      <c r="WGI412" s="123"/>
      <c r="WGJ412" s="123"/>
      <c r="WGK412" s="123"/>
      <c r="WGL412" s="123"/>
      <c r="WGM412" s="123"/>
      <c r="WGN412" s="123"/>
      <c r="WGO412" s="123"/>
      <c r="WGP412" s="123"/>
      <c r="WGQ412" s="123"/>
      <c r="WGR412" s="123"/>
      <c r="WGS412" s="123"/>
      <c r="WGT412" s="123"/>
      <c r="WGU412" s="123"/>
      <c r="WGV412" s="123"/>
      <c r="WGW412" s="123"/>
      <c r="WGX412" s="123"/>
      <c r="WGY412" s="123"/>
      <c r="WGZ412" s="123"/>
      <c r="WHA412" s="123"/>
      <c r="WHB412" s="123"/>
      <c r="WHC412" s="123"/>
      <c r="WHD412" s="123"/>
      <c r="WHE412" s="123"/>
      <c r="WHF412" s="123"/>
      <c r="WHG412" s="123"/>
      <c r="WHH412" s="123"/>
      <c r="WHI412" s="123"/>
      <c r="WHJ412" s="123"/>
      <c r="WHK412" s="123"/>
      <c r="WHL412" s="123"/>
      <c r="WHM412" s="123"/>
      <c r="WHN412" s="123"/>
      <c r="WHO412" s="123"/>
      <c r="WHP412" s="123"/>
      <c r="WHQ412" s="123"/>
      <c r="WHR412" s="123"/>
      <c r="WHS412" s="123"/>
      <c r="WHT412" s="123"/>
      <c r="WHU412" s="123"/>
      <c r="WHV412" s="123"/>
      <c r="WHW412" s="123"/>
      <c r="WHX412" s="123"/>
      <c r="WHY412" s="123"/>
      <c r="WHZ412" s="123"/>
      <c r="WIA412" s="123"/>
      <c r="WIB412" s="123"/>
      <c r="WIC412" s="123"/>
      <c r="WID412" s="123"/>
      <c r="WIE412" s="123"/>
      <c r="WIF412" s="123"/>
      <c r="WIG412" s="123"/>
      <c r="WIH412" s="123"/>
      <c r="WII412" s="123"/>
      <c r="WIJ412" s="123"/>
      <c r="WIK412" s="123"/>
      <c r="WIL412" s="123"/>
      <c r="WIM412" s="123"/>
      <c r="WIN412" s="123"/>
      <c r="WIO412" s="123"/>
      <c r="WIP412" s="123"/>
      <c r="WIQ412" s="123"/>
      <c r="WIR412" s="123"/>
      <c r="WIS412" s="123"/>
      <c r="WIT412" s="123"/>
      <c r="WIU412" s="123"/>
      <c r="WIV412" s="123"/>
      <c r="WIW412" s="123"/>
      <c r="WIX412" s="123"/>
      <c r="WIY412" s="123"/>
      <c r="WIZ412" s="123"/>
      <c r="WJA412" s="123"/>
      <c r="WJB412" s="123"/>
      <c r="WJC412" s="123"/>
      <c r="WJD412" s="123"/>
      <c r="WJE412" s="123"/>
      <c r="WJF412" s="123"/>
      <c r="WJG412" s="123"/>
      <c r="WJH412" s="123"/>
      <c r="WJI412" s="123"/>
      <c r="WJJ412" s="123"/>
      <c r="WJK412" s="123"/>
      <c r="WJL412" s="123"/>
      <c r="WJM412" s="123"/>
      <c r="WJN412" s="123"/>
      <c r="WJO412" s="123"/>
      <c r="WJP412" s="123"/>
      <c r="WJQ412" s="123"/>
      <c r="WJR412" s="123"/>
      <c r="WJS412" s="123"/>
      <c r="WJT412" s="123"/>
      <c r="WJU412" s="123"/>
      <c r="WJV412" s="123"/>
      <c r="WJW412" s="123"/>
      <c r="WJX412" s="123"/>
      <c r="WJY412" s="123"/>
      <c r="WJZ412" s="123"/>
      <c r="WKA412" s="123"/>
      <c r="WKB412" s="123"/>
      <c r="WKC412" s="123"/>
      <c r="WKD412" s="123"/>
      <c r="WKE412" s="123"/>
      <c r="WKF412" s="123"/>
      <c r="WKG412" s="123"/>
      <c r="WKH412" s="123"/>
      <c r="WKI412" s="123"/>
      <c r="WKJ412" s="123"/>
      <c r="WKK412" s="123"/>
      <c r="WKL412" s="123"/>
      <c r="WKM412" s="123"/>
      <c r="WKN412" s="123"/>
      <c r="WKO412" s="123"/>
      <c r="WKP412" s="123"/>
      <c r="WKQ412" s="123"/>
      <c r="WKR412" s="123"/>
      <c r="WKS412" s="123"/>
      <c r="WKT412" s="123"/>
      <c r="WKU412" s="123"/>
      <c r="WKV412" s="123"/>
      <c r="WKW412" s="123"/>
      <c r="WKX412" s="123"/>
      <c r="WKY412" s="123"/>
      <c r="WKZ412" s="123"/>
      <c r="WLA412" s="123"/>
      <c r="WLB412" s="123"/>
      <c r="WLC412" s="123"/>
      <c r="WLD412" s="123"/>
      <c r="WLE412" s="123"/>
      <c r="WLF412" s="123"/>
      <c r="WLG412" s="123"/>
      <c r="WLH412" s="123"/>
      <c r="WLI412" s="123"/>
      <c r="WLJ412" s="123"/>
      <c r="WLK412" s="123"/>
      <c r="WLL412" s="123"/>
      <c r="WLM412" s="123"/>
      <c r="WLN412" s="123"/>
      <c r="WLO412" s="123"/>
      <c r="WLP412" s="123"/>
      <c r="WLQ412" s="123"/>
      <c r="WLR412" s="123"/>
      <c r="WLS412" s="123"/>
      <c r="WLT412" s="123"/>
      <c r="WLU412" s="123"/>
      <c r="WLV412" s="123"/>
      <c r="WLW412" s="123"/>
      <c r="WLX412" s="123"/>
      <c r="WLY412" s="123"/>
      <c r="WLZ412" s="123"/>
      <c r="WMA412" s="123"/>
      <c r="WMB412" s="123"/>
      <c r="WMC412" s="123"/>
      <c r="WMD412" s="123"/>
      <c r="WME412" s="123"/>
      <c r="WMF412" s="123"/>
      <c r="WMG412" s="123"/>
      <c r="WMH412" s="123"/>
      <c r="WMI412" s="123"/>
      <c r="WMJ412" s="123"/>
      <c r="WMK412" s="123"/>
      <c r="WML412" s="123"/>
      <c r="WMM412" s="123"/>
      <c r="WMN412" s="123"/>
      <c r="WMO412" s="123"/>
      <c r="WMP412" s="123"/>
      <c r="WMQ412" s="123"/>
      <c r="WMR412" s="123"/>
      <c r="WMS412" s="123"/>
      <c r="WMT412" s="123"/>
      <c r="WMU412" s="123"/>
      <c r="WMV412" s="123"/>
      <c r="WMW412" s="123"/>
      <c r="WMX412" s="123"/>
      <c r="WMY412" s="123"/>
      <c r="WMZ412" s="123"/>
      <c r="WNA412" s="123"/>
      <c r="WNB412" s="123"/>
      <c r="WNC412" s="123"/>
      <c r="WND412" s="123"/>
      <c r="WNE412" s="123"/>
      <c r="WNF412" s="123"/>
      <c r="WNG412" s="123"/>
      <c r="WNH412" s="123"/>
      <c r="WNI412" s="123"/>
      <c r="WNJ412" s="123"/>
      <c r="WNK412" s="123"/>
      <c r="WNL412" s="123"/>
      <c r="WNM412" s="123"/>
      <c r="WNN412" s="123"/>
      <c r="WNO412" s="123"/>
      <c r="WNP412" s="123"/>
      <c r="WNQ412" s="123"/>
      <c r="WNR412" s="123"/>
      <c r="WNS412" s="123"/>
      <c r="WNT412" s="123"/>
      <c r="WNU412" s="123"/>
      <c r="WNV412" s="123"/>
      <c r="WNW412" s="123"/>
      <c r="WNX412" s="123"/>
      <c r="WNY412" s="123"/>
      <c r="WNZ412" s="123"/>
      <c r="WOA412" s="123"/>
      <c r="WOB412" s="123"/>
      <c r="WOC412" s="123"/>
      <c r="WOD412" s="123"/>
      <c r="WOE412" s="123"/>
      <c r="WOF412" s="123"/>
      <c r="WOG412" s="123"/>
      <c r="WOH412" s="123"/>
      <c r="WOI412" s="123"/>
      <c r="WOJ412" s="123"/>
      <c r="WOK412" s="123"/>
      <c r="WOL412" s="123"/>
      <c r="WOM412" s="123"/>
      <c r="WON412" s="123"/>
      <c r="WOO412" s="123"/>
      <c r="WOP412" s="123"/>
      <c r="WOQ412" s="123"/>
      <c r="WOR412" s="123"/>
      <c r="WOS412" s="123"/>
      <c r="WOT412" s="123"/>
      <c r="WOU412" s="123"/>
      <c r="WOV412" s="123"/>
      <c r="WOW412" s="123"/>
      <c r="WOX412" s="123"/>
      <c r="WOY412" s="123"/>
      <c r="WOZ412" s="123"/>
      <c r="WPA412" s="123"/>
      <c r="WPB412" s="123"/>
      <c r="WPC412" s="123"/>
      <c r="WPD412" s="123"/>
      <c r="WPE412" s="123"/>
      <c r="WPF412" s="123"/>
      <c r="WPG412" s="123"/>
      <c r="WPH412" s="123"/>
      <c r="WPI412" s="123"/>
      <c r="WPJ412" s="123"/>
      <c r="WPK412" s="123"/>
      <c r="WPL412" s="123"/>
      <c r="WPM412" s="123"/>
      <c r="WPN412" s="123"/>
      <c r="WPO412" s="123"/>
      <c r="WPP412" s="123"/>
      <c r="WPQ412" s="123"/>
      <c r="WPR412" s="123"/>
      <c r="WPS412" s="123"/>
      <c r="WPT412" s="123"/>
      <c r="WPU412" s="123"/>
      <c r="WPV412" s="123"/>
      <c r="WPW412" s="123"/>
      <c r="WPX412" s="123"/>
      <c r="WPY412" s="123"/>
      <c r="WPZ412" s="123"/>
      <c r="WQA412" s="123"/>
      <c r="WQB412" s="123"/>
      <c r="WQC412" s="123"/>
      <c r="WQD412" s="123"/>
      <c r="WQE412" s="123"/>
      <c r="WQF412" s="123"/>
      <c r="WQG412" s="123"/>
      <c r="WQH412" s="123"/>
      <c r="WQI412" s="123"/>
      <c r="WQJ412" s="123"/>
      <c r="WQK412" s="123"/>
      <c r="WQL412" s="123"/>
      <c r="WQM412" s="123"/>
      <c r="WQN412" s="123"/>
      <c r="WQO412" s="123"/>
      <c r="WQP412" s="123"/>
      <c r="WQQ412" s="123"/>
      <c r="WQR412" s="123"/>
      <c r="WQS412" s="123"/>
      <c r="WQT412" s="123"/>
      <c r="WQU412" s="123"/>
      <c r="WQV412" s="123"/>
      <c r="WQW412" s="123"/>
      <c r="WQX412" s="123"/>
      <c r="WQY412" s="123"/>
      <c r="WQZ412" s="123"/>
      <c r="WRA412" s="123"/>
      <c r="WRB412" s="123"/>
      <c r="WRC412" s="123"/>
      <c r="WRD412" s="123"/>
      <c r="WRE412" s="123"/>
      <c r="WRF412" s="123"/>
      <c r="WRG412" s="123"/>
      <c r="WRH412" s="123"/>
      <c r="WRI412" s="123"/>
      <c r="WRJ412" s="123"/>
      <c r="WRK412" s="123"/>
      <c r="WRL412" s="123"/>
      <c r="WRM412" s="123"/>
      <c r="WRN412" s="123"/>
      <c r="WRO412" s="123"/>
      <c r="WRP412" s="123"/>
      <c r="WRQ412" s="123"/>
      <c r="WRR412" s="123"/>
      <c r="WRS412" s="123"/>
      <c r="WRT412" s="123"/>
      <c r="WRU412" s="123"/>
      <c r="WRV412" s="123"/>
      <c r="WRW412" s="123"/>
      <c r="WRX412" s="123"/>
      <c r="WRY412" s="123"/>
      <c r="WRZ412" s="123"/>
      <c r="WSA412" s="123"/>
      <c r="WSB412" s="123"/>
      <c r="WSC412" s="123"/>
      <c r="WSD412" s="123"/>
      <c r="WSE412" s="123"/>
      <c r="WSF412" s="123"/>
      <c r="WSG412" s="123"/>
      <c r="WSH412" s="123"/>
      <c r="WSI412" s="123"/>
      <c r="WSJ412" s="123"/>
      <c r="WSK412" s="123"/>
      <c r="WSL412" s="123"/>
      <c r="WSM412" s="123"/>
      <c r="WSN412" s="123"/>
      <c r="WSO412" s="123"/>
      <c r="WSP412" s="123"/>
      <c r="WSQ412" s="123"/>
      <c r="WSR412" s="123"/>
      <c r="WSS412" s="123"/>
      <c r="WST412" s="123"/>
      <c r="WSU412" s="123"/>
      <c r="WSV412" s="123"/>
      <c r="WSW412" s="123"/>
      <c r="WSX412" s="123"/>
      <c r="WSY412" s="123"/>
      <c r="WSZ412" s="123"/>
      <c r="WTA412" s="123"/>
      <c r="WTB412" s="123"/>
      <c r="WTC412" s="123"/>
      <c r="WTD412" s="123"/>
      <c r="WTE412" s="123"/>
      <c r="WTF412" s="123"/>
      <c r="WTG412" s="123"/>
      <c r="WTH412" s="123"/>
      <c r="WTI412" s="123"/>
      <c r="WTJ412" s="123"/>
      <c r="WTK412" s="123"/>
      <c r="WTL412" s="123"/>
      <c r="WTM412" s="123"/>
      <c r="WTN412" s="123"/>
      <c r="WTO412" s="123"/>
      <c r="WTP412" s="123"/>
      <c r="WTQ412" s="123"/>
      <c r="WTR412" s="123"/>
      <c r="WTS412" s="123"/>
      <c r="WTT412" s="123"/>
      <c r="WTU412" s="123"/>
      <c r="WTV412" s="123"/>
      <c r="WTW412" s="123"/>
      <c r="WTX412" s="123"/>
      <c r="WTY412" s="123"/>
      <c r="WTZ412" s="123"/>
      <c r="WUA412" s="123"/>
      <c r="WUB412" s="123"/>
      <c r="WUC412" s="123"/>
      <c r="WUD412" s="123"/>
      <c r="WUE412" s="123"/>
      <c r="WUF412" s="123"/>
      <c r="WUG412" s="123"/>
      <c r="WUH412" s="123"/>
      <c r="WUI412" s="123"/>
      <c r="WUJ412" s="123"/>
      <c r="WUK412" s="123"/>
      <c r="WUL412" s="123"/>
      <c r="WUM412" s="123"/>
      <c r="WUN412" s="123"/>
      <c r="WUO412" s="123"/>
      <c r="WUP412" s="123"/>
      <c r="WUQ412" s="123"/>
      <c r="WUR412" s="123"/>
      <c r="WUS412" s="123"/>
      <c r="WUT412" s="123"/>
      <c r="WUU412" s="123"/>
      <c r="WUV412" s="123"/>
      <c r="WUW412" s="123"/>
      <c r="WUX412" s="123"/>
      <c r="WUY412" s="123"/>
      <c r="WUZ412" s="123"/>
      <c r="WVA412" s="123"/>
      <c r="WVB412" s="123"/>
      <c r="WVC412" s="123"/>
      <c r="WVD412" s="123"/>
      <c r="WVE412" s="123"/>
      <c r="WVF412" s="123"/>
      <c r="WVG412" s="123"/>
      <c r="WVH412" s="123"/>
      <c r="WVI412" s="123"/>
      <c r="WVJ412" s="123"/>
      <c r="WVK412" s="123"/>
      <c r="WVL412" s="123"/>
      <c r="WVM412" s="123"/>
      <c r="WVN412" s="123"/>
      <c r="WVO412" s="123"/>
      <c r="WVP412" s="123"/>
      <c r="WVQ412" s="123"/>
      <c r="WVR412" s="123"/>
      <c r="WVS412" s="123"/>
      <c r="WVT412" s="123"/>
      <c r="WVU412" s="123"/>
      <c r="WVV412" s="123"/>
      <c r="WVW412" s="123"/>
      <c r="WVX412" s="123"/>
      <c r="WVY412" s="123"/>
      <c r="WVZ412" s="123"/>
      <c r="WWA412" s="123"/>
      <c r="WWB412" s="123"/>
      <c r="WWC412" s="123"/>
      <c r="WWD412" s="123"/>
      <c r="WWE412" s="123"/>
      <c r="WWF412" s="123"/>
      <c r="WWG412" s="123"/>
      <c r="WWH412" s="123"/>
      <c r="WWI412" s="123"/>
      <c r="WWJ412" s="123"/>
      <c r="WWK412" s="123"/>
      <c r="WWL412" s="123"/>
      <c r="WWM412" s="123"/>
      <c r="WWN412" s="123"/>
      <c r="WWO412" s="123"/>
      <c r="WWP412" s="123"/>
      <c r="WWQ412" s="123"/>
      <c r="WWR412" s="123"/>
      <c r="WWS412" s="123"/>
      <c r="WWT412" s="123"/>
      <c r="WWU412" s="123"/>
      <c r="WWV412" s="123"/>
      <c r="WWW412" s="123"/>
      <c r="WWX412" s="123"/>
      <c r="WWY412" s="123"/>
      <c r="WWZ412" s="123"/>
      <c r="WXA412" s="123"/>
      <c r="WXB412" s="123"/>
      <c r="WXC412" s="123"/>
      <c r="WXD412" s="123"/>
      <c r="WXE412" s="123"/>
      <c r="WXF412" s="123"/>
      <c r="WXG412" s="123"/>
      <c r="WXH412" s="123"/>
      <c r="WXI412" s="123"/>
      <c r="WXJ412" s="123"/>
      <c r="WXK412" s="123"/>
      <c r="WXL412" s="123"/>
      <c r="WXM412" s="123"/>
      <c r="WXN412" s="123"/>
      <c r="WXO412" s="123"/>
      <c r="WXP412" s="123"/>
      <c r="WXQ412" s="123"/>
      <c r="WXR412" s="123"/>
      <c r="WXS412" s="123"/>
      <c r="WXT412" s="123"/>
      <c r="WXU412" s="123"/>
      <c r="WXV412" s="123"/>
      <c r="WXW412" s="123"/>
      <c r="WXX412" s="123"/>
      <c r="WXY412" s="123"/>
      <c r="WXZ412" s="123"/>
      <c r="WYA412" s="123"/>
      <c r="WYB412" s="123"/>
      <c r="WYC412" s="123"/>
      <c r="WYD412" s="123"/>
      <c r="WYE412" s="123"/>
      <c r="WYF412" s="123"/>
      <c r="WYG412" s="123"/>
      <c r="WYH412" s="123"/>
      <c r="WYI412" s="123"/>
      <c r="WYJ412" s="123"/>
      <c r="WYK412" s="123"/>
      <c r="WYL412" s="123"/>
      <c r="WYM412" s="123"/>
      <c r="WYN412" s="123"/>
      <c r="WYO412" s="123"/>
      <c r="WYP412" s="123"/>
      <c r="WYQ412" s="123"/>
      <c r="WYR412" s="123"/>
      <c r="WYS412" s="123"/>
      <c r="WYT412" s="123"/>
      <c r="WYU412" s="123"/>
      <c r="WYV412" s="123"/>
      <c r="WYW412" s="123"/>
      <c r="WYX412" s="123"/>
      <c r="WYY412" s="123"/>
      <c r="WYZ412" s="123"/>
      <c r="WZA412" s="123"/>
      <c r="WZB412" s="123"/>
      <c r="WZC412" s="123"/>
      <c r="WZD412" s="123"/>
      <c r="WZE412" s="123"/>
      <c r="WZF412" s="123"/>
      <c r="WZG412" s="123"/>
      <c r="WZH412" s="123"/>
      <c r="WZI412" s="123"/>
      <c r="WZJ412" s="123"/>
      <c r="WZK412" s="123"/>
      <c r="WZL412" s="123"/>
      <c r="WZM412" s="123"/>
      <c r="WZN412" s="123"/>
      <c r="WZO412" s="123"/>
      <c r="WZP412" s="123"/>
      <c r="WZQ412" s="123"/>
      <c r="WZR412" s="123"/>
      <c r="WZS412" s="123"/>
      <c r="WZT412" s="123"/>
      <c r="WZU412" s="123"/>
      <c r="WZV412" s="123"/>
      <c r="WZW412" s="123"/>
      <c r="WZX412" s="123"/>
      <c r="WZY412" s="123"/>
      <c r="WZZ412" s="123"/>
      <c r="XAA412" s="123"/>
      <c r="XAB412" s="123"/>
      <c r="XAC412" s="123"/>
      <c r="XAD412" s="123"/>
      <c r="XAE412" s="123"/>
      <c r="XAF412" s="123"/>
      <c r="XAG412" s="123"/>
      <c r="XAH412" s="123"/>
      <c r="XAI412" s="123"/>
      <c r="XAJ412" s="123"/>
      <c r="XAK412" s="123"/>
      <c r="XAL412" s="123"/>
      <c r="XAM412" s="123"/>
      <c r="XAN412" s="123"/>
      <c r="XAO412" s="123"/>
      <c r="XAP412" s="123"/>
      <c r="XAQ412" s="123"/>
      <c r="XAR412" s="123"/>
      <c r="XAS412" s="123"/>
      <c r="XAT412" s="123"/>
      <c r="XAU412" s="123"/>
      <c r="XAV412" s="123"/>
      <c r="XAW412" s="123"/>
      <c r="XAX412" s="123"/>
      <c r="XAY412" s="123"/>
      <c r="XAZ412" s="123"/>
      <c r="XBA412" s="123"/>
      <c r="XBB412" s="123"/>
      <c r="XBC412" s="123"/>
      <c r="XBD412" s="123"/>
      <c r="XBE412" s="123"/>
      <c r="XBF412" s="123"/>
      <c r="XBG412" s="123"/>
      <c r="XBH412" s="123"/>
      <c r="XBI412" s="123"/>
      <c r="XBJ412" s="123"/>
      <c r="XBK412" s="123"/>
      <c r="XBL412" s="123"/>
      <c r="XBM412" s="123"/>
      <c r="XBN412" s="123"/>
      <c r="XBO412" s="123"/>
      <c r="XBP412" s="123"/>
      <c r="XBQ412" s="123"/>
      <c r="XBR412" s="123"/>
      <c r="XBS412" s="123"/>
      <c r="XBT412" s="123"/>
      <c r="XBU412" s="123"/>
      <c r="XBV412" s="123"/>
      <c r="XBW412" s="123"/>
      <c r="XBX412" s="123"/>
      <c r="XBY412" s="123"/>
      <c r="XBZ412" s="123"/>
      <c r="XCA412" s="123"/>
      <c r="XCB412" s="123"/>
      <c r="XCC412" s="123"/>
      <c r="XCD412" s="123"/>
      <c r="XCE412" s="123"/>
      <c r="XCF412" s="123"/>
      <c r="XCG412" s="123"/>
      <c r="XCH412" s="123"/>
      <c r="XCI412" s="123"/>
      <c r="XCJ412" s="123"/>
      <c r="XCK412" s="123"/>
      <c r="XCL412" s="123"/>
      <c r="XCM412" s="123"/>
      <c r="XCN412" s="123"/>
      <c r="XCO412" s="123"/>
      <c r="XCP412" s="123"/>
      <c r="XCQ412" s="123"/>
      <c r="XCR412" s="123"/>
      <c r="XCS412" s="123"/>
      <c r="XCT412" s="123"/>
      <c r="XCU412" s="123"/>
      <c r="XCV412" s="123"/>
      <c r="XCW412" s="123"/>
      <c r="XCX412" s="123"/>
      <c r="XCY412" s="123"/>
      <c r="XCZ412" s="123"/>
      <c r="XDA412" s="123"/>
      <c r="XDB412" s="123"/>
      <c r="XDC412" s="123"/>
      <c r="XDD412" s="123"/>
      <c r="XDE412" s="123"/>
      <c r="XDF412" s="123"/>
      <c r="XDG412" s="123"/>
      <c r="XDH412" s="123"/>
      <c r="XDI412" s="123"/>
      <c r="XDJ412" s="123"/>
      <c r="XDK412" s="123"/>
      <c r="XDL412" s="123"/>
      <c r="XDM412" s="123"/>
      <c r="XDN412" s="123"/>
      <c r="XDO412" s="123"/>
      <c r="XDP412" s="123"/>
      <c r="XDQ412" s="123"/>
      <c r="XDR412" s="123"/>
      <c r="XDS412" s="123"/>
      <c r="XDT412" s="123"/>
      <c r="XDU412" s="123"/>
      <c r="XDV412" s="123"/>
      <c r="XDW412" s="123"/>
      <c r="XDX412" s="123"/>
      <c r="XDY412" s="123"/>
      <c r="XDZ412" s="123"/>
      <c r="XEA412" s="123"/>
      <c r="XEB412" s="123"/>
      <c r="XEC412" s="123"/>
      <c r="XED412" s="123"/>
      <c r="XEE412" s="123"/>
      <c r="XEF412" s="123"/>
      <c r="XEG412" s="123"/>
      <c r="XEH412" s="123"/>
      <c r="XEI412" s="123"/>
      <c r="XEJ412" s="123"/>
      <c r="XEK412" s="123"/>
      <c r="XEL412" s="123"/>
      <c r="XEM412" s="123"/>
      <c r="XEN412" s="123"/>
      <c r="XEO412" s="123"/>
      <c r="XEP412" s="123"/>
      <c r="XEQ412" s="123"/>
      <c r="XER412" s="123"/>
      <c r="XES412" s="123"/>
      <c r="XET412" s="123"/>
      <c r="XEU412" s="123"/>
      <c r="XEV412" s="123"/>
      <c r="XEW412" s="123"/>
      <c r="XEX412" s="123"/>
      <c r="XEY412" s="123"/>
      <c r="XEZ412" s="123"/>
      <c r="XFA412" s="123"/>
      <c r="XFB412" s="123"/>
      <c r="XFC412" s="123"/>
    </row>
    <row r="413" spans="1:16383" x14ac:dyDescent="0.75">
      <c r="A413" s="123" t="s">
        <v>188</v>
      </c>
      <c r="B413" s="123" t="s">
        <v>177</v>
      </c>
      <c r="C413" s="123" t="s">
        <v>176</v>
      </c>
      <c r="D413" s="120" t="s">
        <v>189</v>
      </c>
      <c r="E413" s="123"/>
      <c r="F413" s="123"/>
      <c r="G413" s="123"/>
      <c r="H413" s="123"/>
      <c r="I413" s="123"/>
      <c r="J413" s="123"/>
      <c r="K413" s="123"/>
      <c r="L413" s="123"/>
      <c r="M413" s="123"/>
      <c r="N413" s="123"/>
      <c r="O413" s="123"/>
      <c r="P413" s="123"/>
      <c r="Q413" s="123"/>
      <c r="R413" s="123"/>
      <c r="S413" s="123"/>
      <c r="T413" s="123"/>
      <c r="U413" s="123"/>
      <c r="V413" s="123"/>
      <c r="W413" s="123"/>
      <c r="X413" s="123"/>
      <c r="Y413" s="123"/>
      <c r="Z413" s="123"/>
      <c r="AA413" s="123"/>
      <c r="AB413" s="123"/>
      <c r="AC413" s="123"/>
      <c r="AD413" s="123"/>
      <c r="AE413" s="123"/>
      <c r="AF413" s="123"/>
      <c r="AG413" s="123"/>
      <c r="AH413" s="123"/>
      <c r="AI413" s="123"/>
      <c r="AJ413" s="123"/>
      <c r="AK413" s="123"/>
      <c r="AL413" s="123"/>
      <c r="AM413" s="123"/>
      <c r="AN413" s="123"/>
      <c r="AO413" s="123"/>
      <c r="AP413" s="123"/>
      <c r="AQ413" s="123"/>
      <c r="AR413" s="123"/>
      <c r="AS413" s="123"/>
      <c r="AT413" s="123"/>
      <c r="AU413" s="123"/>
      <c r="AV413" s="123"/>
      <c r="AW413" s="123"/>
      <c r="AX413" s="123"/>
      <c r="AY413" s="123"/>
      <c r="AZ413" s="123"/>
      <c r="BA413" s="123"/>
      <c r="BB413" s="123"/>
      <c r="BC413" s="123"/>
      <c r="BD413" s="123"/>
      <c r="BE413" s="123"/>
      <c r="BF413" s="123"/>
      <c r="BG413" s="123"/>
      <c r="BH413" s="123"/>
      <c r="BI413" s="123"/>
      <c r="BJ413" s="123"/>
      <c r="BK413" s="123"/>
      <c r="BL413" s="123"/>
      <c r="BM413" s="123"/>
      <c r="BN413" s="123"/>
      <c r="BO413" s="123"/>
      <c r="BP413" s="123"/>
      <c r="BQ413" s="123"/>
      <c r="BR413" s="123"/>
      <c r="BS413" s="123"/>
      <c r="BT413" s="123"/>
      <c r="BU413" s="123"/>
      <c r="BV413" s="123"/>
      <c r="BW413" s="123"/>
      <c r="BX413" s="123"/>
      <c r="BY413" s="123"/>
      <c r="BZ413" s="123"/>
      <c r="CA413" s="123"/>
      <c r="CB413" s="123"/>
      <c r="CC413" s="123"/>
      <c r="CD413" s="123"/>
      <c r="CE413" s="123"/>
      <c r="CF413" s="123"/>
      <c r="CG413" s="123"/>
      <c r="CH413" s="123"/>
      <c r="CI413" s="123"/>
      <c r="CJ413" s="123"/>
      <c r="CK413" s="123"/>
      <c r="CL413" s="123"/>
      <c r="CM413" s="123"/>
      <c r="CN413" s="123"/>
      <c r="CO413" s="123"/>
      <c r="CP413" s="123"/>
      <c r="CQ413" s="123"/>
      <c r="CR413" s="123"/>
      <c r="CS413" s="123"/>
      <c r="CT413" s="123"/>
      <c r="CU413" s="123"/>
      <c r="CV413" s="123"/>
      <c r="CW413" s="123"/>
      <c r="CX413" s="123"/>
      <c r="CY413" s="123"/>
      <c r="CZ413" s="123"/>
      <c r="DA413" s="123"/>
      <c r="DB413" s="123"/>
      <c r="DC413" s="123"/>
      <c r="DD413" s="123"/>
      <c r="DE413" s="123"/>
      <c r="DF413" s="123"/>
      <c r="DG413" s="123"/>
      <c r="DH413" s="123"/>
      <c r="DI413" s="123"/>
      <c r="DJ413" s="123"/>
      <c r="DK413" s="123"/>
      <c r="DL413" s="123"/>
      <c r="DM413" s="123"/>
      <c r="DN413" s="123"/>
      <c r="DO413" s="123"/>
      <c r="DP413" s="123"/>
      <c r="DQ413" s="123"/>
      <c r="DR413" s="123"/>
      <c r="DS413" s="123"/>
      <c r="DT413" s="123"/>
      <c r="DU413" s="123"/>
      <c r="DV413" s="123"/>
      <c r="DW413" s="123"/>
      <c r="DX413" s="123"/>
      <c r="DY413" s="123"/>
      <c r="DZ413" s="123"/>
      <c r="EA413" s="123"/>
      <c r="EB413" s="123"/>
      <c r="EC413" s="123"/>
      <c r="ED413" s="123"/>
      <c r="EE413" s="123"/>
      <c r="EF413" s="123"/>
      <c r="EG413" s="123"/>
      <c r="EH413" s="123"/>
      <c r="EI413" s="123"/>
      <c r="EJ413" s="123"/>
      <c r="EK413" s="123"/>
      <c r="EL413" s="123"/>
      <c r="EM413" s="123"/>
      <c r="EN413" s="123"/>
      <c r="EO413" s="123"/>
      <c r="EP413" s="123"/>
      <c r="EQ413" s="123"/>
      <c r="ER413" s="123"/>
      <c r="ES413" s="123"/>
      <c r="ET413" s="123"/>
      <c r="EU413" s="123"/>
      <c r="EV413" s="123"/>
      <c r="EW413" s="123"/>
      <c r="EX413" s="123"/>
      <c r="EY413" s="123"/>
      <c r="EZ413" s="123"/>
      <c r="FA413" s="123"/>
      <c r="FB413" s="123"/>
      <c r="FC413" s="123"/>
      <c r="FD413" s="123"/>
      <c r="FE413" s="123"/>
      <c r="FF413" s="123"/>
      <c r="FG413" s="123"/>
      <c r="FH413" s="123"/>
      <c r="FI413" s="123"/>
      <c r="FJ413" s="123"/>
      <c r="FK413" s="123"/>
      <c r="FL413" s="123"/>
      <c r="FM413" s="123"/>
      <c r="FN413" s="123"/>
      <c r="FO413" s="123"/>
      <c r="FP413" s="123"/>
      <c r="FQ413" s="123"/>
      <c r="FR413" s="123"/>
      <c r="FS413" s="123"/>
      <c r="FT413" s="123"/>
      <c r="FU413" s="123"/>
      <c r="FV413" s="123"/>
      <c r="FW413" s="123"/>
      <c r="FX413" s="123"/>
      <c r="FY413" s="123"/>
      <c r="FZ413" s="123"/>
      <c r="GA413" s="123"/>
      <c r="GB413" s="123"/>
      <c r="GC413" s="123"/>
      <c r="GD413" s="123"/>
      <c r="GE413" s="123"/>
      <c r="GF413" s="123"/>
      <c r="GG413" s="123"/>
      <c r="GH413" s="123"/>
      <c r="GI413" s="123"/>
      <c r="GJ413" s="123"/>
      <c r="GK413" s="123"/>
      <c r="GL413" s="123"/>
      <c r="GM413" s="123"/>
      <c r="GN413" s="123"/>
      <c r="GO413" s="123"/>
      <c r="GP413" s="123"/>
      <c r="GQ413" s="123"/>
      <c r="GR413" s="123"/>
      <c r="GS413" s="123"/>
      <c r="GT413" s="123"/>
      <c r="GU413" s="123"/>
      <c r="GV413" s="123"/>
      <c r="GW413" s="123"/>
      <c r="GX413" s="123"/>
      <c r="GY413" s="123"/>
      <c r="GZ413" s="123"/>
      <c r="HA413" s="123"/>
      <c r="HB413" s="123"/>
      <c r="HC413" s="123"/>
      <c r="HD413" s="123"/>
      <c r="HE413" s="123"/>
      <c r="HF413" s="123"/>
      <c r="HG413" s="123"/>
      <c r="HH413" s="123"/>
      <c r="HI413" s="123"/>
      <c r="HJ413" s="123"/>
      <c r="HK413" s="123"/>
      <c r="HL413" s="123"/>
      <c r="HM413" s="123"/>
      <c r="HN413" s="123"/>
      <c r="HO413" s="123"/>
      <c r="HP413" s="123"/>
      <c r="HQ413" s="123"/>
      <c r="HR413" s="123"/>
      <c r="HS413" s="123"/>
      <c r="HT413" s="123"/>
      <c r="HU413" s="123"/>
      <c r="HV413" s="123"/>
      <c r="HW413" s="123"/>
      <c r="HX413" s="123"/>
      <c r="HY413" s="123"/>
      <c r="HZ413" s="123"/>
      <c r="IA413" s="123"/>
      <c r="IB413" s="123"/>
      <c r="IC413" s="123"/>
      <c r="ID413" s="123"/>
      <c r="IE413" s="123"/>
      <c r="IF413" s="123"/>
      <c r="IG413" s="123"/>
      <c r="IH413" s="123"/>
      <c r="II413" s="123"/>
      <c r="IJ413" s="123"/>
      <c r="IK413" s="123"/>
      <c r="IL413" s="123"/>
      <c r="IM413" s="123"/>
      <c r="IN413" s="123"/>
      <c r="IO413" s="123"/>
      <c r="IP413" s="123"/>
      <c r="IQ413" s="123"/>
      <c r="IR413" s="123"/>
      <c r="IS413" s="123"/>
      <c r="IT413" s="123"/>
      <c r="IU413" s="123"/>
      <c r="IV413" s="123"/>
      <c r="IW413" s="123"/>
      <c r="IX413" s="123"/>
      <c r="IY413" s="123"/>
      <c r="IZ413" s="123"/>
      <c r="JA413" s="123"/>
      <c r="JB413" s="123"/>
      <c r="JC413" s="123"/>
      <c r="JD413" s="123"/>
      <c r="JE413" s="123"/>
      <c r="JF413" s="123"/>
      <c r="JG413" s="123"/>
      <c r="JH413" s="123"/>
      <c r="JI413" s="123"/>
      <c r="JJ413" s="123"/>
      <c r="JK413" s="123"/>
      <c r="JL413" s="123"/>
      <c r="JM413" s="123"/>
      <c r="JN413" s="123"/>
      <c r="JO413" s="123"/>
      <c r="JP413" s="123"/>
      <c r="JQ413" s="123"/>
      <c r="JR413" s="123"/>
      <c r="JS413" s="123"/>
      <c r="JT413" s="123"/>
      <c r="JU413" s="123"/>
      <c r="JV413" s="123"/>
      <c r="JW413" s="123"/>
      <c r="JX413" s="123"/>
      <c r="JY413" s="123"/>
      <c r="JZ413" s="123"/>
      <c r="KA413" s="123"/>
      <c r="KB413" s="123"/>
      <c r="KC413" s="123"/>
      <c r="KD413" s="123"/>
      <c r="KE413" s="123"/>
      <c r="KF413" s="123"/>
      <c r="KG413" s="123"/>
      <c r="KH413" s="123"/>
      <c r="KI413" s="123"/>
      <c r="KJ413" s="123"/>
      <c r="KK413" s="123"/>
      <c r="KL413" s="123"/>
      <c r="KM413" s="123"/>
      <c r="KN413" s="123"/>
      <c r="KO413" s="123"/>
      <c r="KP413" s="123"/>
      <c r="KQ413" s="123"/>
      <c r="KR413" s="123"/>
      <c r="KS413" s="123"/>
      <c r="KT413" s="123"/>
      <c r="KU413" s="123"/>
      <c r="KV413" s="123"/>
      <c r="KW413" s="123"/>
      <c r="KX413" s="123"/>
      <c r="KY413" s="123"/>
      <c r="KZ413" s="123"/>
      <c r="LA413" s="123"/>
      <c r="LB413" s="123"/>
      <c r="LC413" s="123"/>
      <c r="LD413" s="123"/>
      <c r="LE413" s="123"/>
      <c r="LF413" s="123"/>
      <c r="LG413" s="123"/>
      <c r="LH413" s="123"/>
      <c r="LI413" s="123"/>
      <c r="LJ413" s="123"/>
      <c r="LK413" s="123"/>
      <c r="LL413" s="123"/>
      <c r="LM413" s="123"/>
      <c r="LN413" s="123"/>
      <c r="LO413" s="123"/>
      <c r="LP413" s="123"/>
      <c r="LQ413" s="123"/>
      <c r="LR413" s="123"/>
      <c r="LS413" s="123"/>
      <c r="LT413" s="123"/>
      <c r="LU413" s="123"/>
      <c r="LV413" s="123"/>
      <c r="LW413" s="123"/>
      <c r="LX413" s="123"/>
      <c r="LY413" s="123"/>
      <c r="LZ413" s="123"/>
      <c r="MA413" s="123"/>
      <c r="MB413" s="123"/>
      <c r="MC413" s="123"/>
      <c r="MD413" s="123"/>
      <c r="ME413" s="123"/>
      <c r="MF413" s="123"/>
      <c r="MG413" s="123"/>
      <c r="MH413" s="123"/>
      <c r="MI413" s="123"/>
      <c r="MJ413" s="123"/>
      <c r="MK413" s="123"/>
      <c r="ML413" s="123"/>
      <c r="MM413" s="123"/>
      <c r="MN413" s="123"/>
      <c r="MO413" s="123"/>
      <c r="MP413" s="123"/>
      <c r="MQ413" s="123"/>
      <c r="MR413" s="123"/>
      <c r="MS413" s="123"/>
      <c r="MT413" s="123"/>
      <c r="MU413" s="123"/>
      <c r="MV413" s="123"/>
      <c r="MW413" s="123"/>
      <c r="MX413" s="123"/>
      <c r="MY413" s="123"/>
      <c r="MZ413" s="123"/>
      <c r="NA413" s="123"/>
      <c r="NB413" s="123"/>
      <c r="NC413" s="123"/>
      <c r="ND413" s="123"/>
      <c r="NE413" s="123"/>
      <c r="NF413" s="123"/>
      <c r="NG413" s="123"/>
      <c r="NH413" s="123"/>
      <c r="NI413" s="123"/>
      <c r="NJ413" s="123"/>
      <c r="NK413" s="123"/>
      <c r="NL413" s="123"/>
      <c r="NM413" s="123"/>
      <c r="NN413" s="123"/>
      <c r="NO413" s="123"/>
      <c r="NP413" s="123"/>
      <c r="NQ413" s="123"/>
      <c r="NR413" s="123"/>
      <c r="NS413" s="123"/>
      <c r="NT413" s="123"/>
      <c r="NU413" s="123"/>
      <c r="NV413" s="123"/>
      <c r="NW413" s="123"/>
      <c r="NX413" s="123"/>
      <c r="NY413" s="123"/>
      <c r="NZ413" s="123"/>
      <c r="OA413" s="123"/>
      <c r="OB413" s="123"/>
      <c r="OC413" s="123"/>
      <c r="OD413" s="123"/>
      <c r="OE413" s="123"/>
      <c r="OF413" s="123"/>
      <c r="OG413" s="123"/>
      <c r="OH413" s="123"/>
      <c r="OI413" s="123"/>
      <c r="OJ413" s="123"/>
      <c r="OK413" s="123"/>
      <c r="OL413" s="123"/>
      <c r="OM413" s="123"/>
      <c r="ON413" s="123"/>
      <c r="OO413" s="123"/>
      <c r="OP413" s="123"/>
      <c r="OQ413" s="123"/>
      <c r="OR413" s="123"/>
      <c r="OS413" s="123"/>
      <c r="OT413" s="123"/>
      <c r="OU413" s="123"/>
      <c r="OV413" s="123"/>
      <c r="OW413" s="123"/>
      <c r="OX413" s="123"/>
      <c r="OY413" s="123"/>
      <c r="OZ413" s="123"/>
      <c r="PA413" s="123"/>
      <c r="PB413" s="123"/>
      <c r="PC413" s="123"/>
      <c r="PD413" s="123"/>
      <c r="PE413" s="123"/>
      <c r="PF413" s="123"/>
      <c r="PG413" s="123"/>
      <c r="PH413" s="123"/>
      <c r="PI413" s="123"/>
      <c r="PJ413" s="123"/>
      <c r="PK413" s="123"/>
      <c r="PL413" s="123"/>
      <c r="PM413" s="123"/>
      <c r="PN413" s="123"/>
      <c r="PO413" s="123"/>
      <c r="PP413" s="123"/>
      <c r="PQ413" s="123"/>
      <c r="PR413" s="123"/>
      <c r="PS413" s="123"/>
      <c r="PT413" s="123"/>
      <c r="PU413" s="123"/>
      <c r="PV413" s="123"/>
      <c r="PW413" s="123"/>
      <c r="PX413" s="123"/>
      <c r="PY413" s="123"/>
      <c r="PZ413" s="123"/>
      <c r="QA413" s="123"/>
      <c r="QB413" s="123"/>
      <c r="QC413" s="123"/>
      <c r="QD413" s="123"/>
      <c r="QE413" s="123"/>
      <c r="QF413" s="123"/>
      <c r="QG413" s="123"/>
      <c r="QH413" s="123"/>
      <c r="QI413" s="123"/>
      <c r="QJ413" s="123"/>
      <c r="QK413" s="123"/>
      <c r="QL413" s="123"/>
      <c r="QM413" s="123"/>
      <c r="QN413" s="123"/>
      <c r="QO413" s="123"/>
      <c r="QP413" s="123"/>
      <c r="QQ413" s="123"/>
      <c r="QR413" s="123"/>
      <c r="QS413" s="123"/>
      <c r="QT413" s="123"/>
      <c r="QU413" s="123"/>
      <c r="QV413" s="123"/>
      <c r="QW413" s="123"/>
      <c r="QX413" s="123"/>
      <c r="QY413" s="123"/>
      <c r="QZ413" s="123"/>
      <c r="RA413" s="123"/>
      <c r="RB413" s="123"/>
      <c r="RC413" s="123"/>
      <c r="RD413" s="123"/>
      <c r="RE413" s="123"/>
      <c r="RF413" s="123"/>
      <c r="RG413" s="123"/>
      <c r="RH413" s="123"/>
      <c r="RI413" s="123"/>
      <c r="RJ413" s="123"/>
      <c r="RK413" s="123"/>
      <c r="RL413" s="123"/>
      <c r="RM413" s="123"/>
      <c r="RN413" s="123"/>
      <c r="RO413" s="123"/>
      <c r="RP413" s="123"/>
      <c r="RQ413" s="123"/>
      <c r="RR413" s="123"/>
      <c r="RS413" s="123"/>
      <c r="RT413" s="123"/>
      <c r="RU413" s="123"/>
      <c r="RV413" s="123"/>
      <c r="RW413" s="123"/>
      <c r="RX413" s="123"/>
      <c r="RY413" s="123"/>
      <c r="RZ413" s="123"/>
      <c r="SA413" s="123"/>
      <c r="SB413" s="123"/>
      <c r="SC413" s="123"/>
      <c r="SD413" s="123"/>
      <c r="SE413" s="123"/>
      <c r="SF413" s="123"/>
      <c r="SG413" s="123"/>
      <c r="SH413" s="123"/>
      <c r="SI413" s="123"/>
      <c r="SJ413" s="123"/>
      <c r="SK413" s="123"/>
      <c r="SL413" s="123"/>
      <c r="SM413" s="123"/>
      <c r="SN413" s="123"/>
      <c r="SO413" s="123"/>
      <c r="SP413" s="123"/>
      <c r="SQ413" s="123"/>
      <c r="SR413" s="123"/>
      <c r="SS413" s="123"/>
      <c r="ST413" s="123"/>
      <c r="SU413" s="123"/>
      <c r="SV413" s="123"/>
      <c r="SW413" s="123"/>
      <c r="SX413" s="123"/>
      <c r="SY413" s="123"/>
      <c r="SZ413" s="123"/>
      <c r="TA413" s="123"/>
      <c r="TB413" s="123"/>
      <c r="TC413" s="123"/>
      <c r="TD413" s="123"/>
      <c r="TE413" s="123"/>
      <c r="TF413" s="123"/>
      <c r="TG413" s="123"/>
      <c r="TH413" s="123"/>
      <c r="TI413" s="123"/>
      <c r="TJ413" s="123"/>
      <c r="TK413" s="123"/>
      <c r="TL413" s="123"/>
      <c r="TM413" s="123"/>
      <c r="TN413" s="123"/>
      <c r="TO413" s="123"/>
      <c r="TP413" s="123"/>
      <c r="TQ413" s="123"/>
      <c r="TR413" s="123"/>
      <c r="TS413" s="123"/>
      <c r="TT413" s="123"/>
      <c r="TU413" s="123"/>
      <c r="TV413" s="123"/>
      <c r="TW413" s="123"/>
      <c r="TX413" s="123"/>
      <c r="TY413" s="123"/>
      <c r="TZ413" s="123"/>
      <c r="UA413" s="123"/>
      <c r="UB413" s="123"/>
      <c r="UC413" s="123"/>
      <c r="UD413" s="123"/>
      <c r="UE413" s="123"/>
      <c r="UF413" s="123"/>
      <c r="UG413" s="123"/>
      <c r="UH413" s="123"/>
      <c r="UI413" s="123"/>
      <c r="UJ413" s="123"/>
      <c r="UK413" s="123"/>
      <c r="UL413" s="123"/>
      <c r="UM413" s="123"/>
      <c r="UN413" s="123"/>
      <c r="UO413" s="123"/>
      <c r="UP413" s="123"/>
      <c r="UQ413" s="123"/>
      <c r="UR413" s="123"/>
      <c r="US413" s="123"/>
      <c r="UT413" s="123"/>
      <c r="UU413" s="123"/>
      <c r="UV413" s="123"/>
      <c r="UW413" s="123"/>
      <c r="UX413" s="123"/>
      <c r="UY413" s="123"/>
      <c r="UZ413" s="123"/>
      <c r="VA413" s="123"/>
      <c r="VB413" s="123"/>
      <c r="VC413" s="123"/>
      <c r="VD413" s="123"/>
      <c r="VE413" s="123"/>
      <c r="VF413" s="123"/>
      <c r="VG413" s="123"/>
      <c r="VH413" s="123"/>
      <c r="VI413" s="123"/>
      <c r="VJ413" s="123"/>
      <c r="VK413" s="123"/>
      <c r="VL413" s="123"/>
      <c r="VM413" s="123"/>
      <c r="VN413" s="123"/>
      <c r="VO413" s="123"/>
      <c r="VP413" s="123"/>
      <c r="VQ413" s="123"/>
      <c r="VR413" s="123"/>
      <c r="VS413" s="123"/>
      <c r="VT413" s="123"/>
      <c r="VU413" s="123"/>
      <c r="VV413" s="123"/>
      <c r="VW413" s="123"/>
      <c r="VX413" s="123"/>
      <c r="VY413" s="123"/>
      <c r="VZ413" s="123"/>
      <c r="WA413" s="123"/>
      <c r="WB413" s="123"/>
      <c r="WC413" s="123"/>
      <c r="WD413" s="123"/>
      <c r="WE413" s="123"/>
      <c r="WF413" s="123"/>
      <c r="WG413" s="123"/>
      <c r="WH413" s="123"/>
      <c r="WI413" s="123"/>
      <c r="WJ413" s="123"/>
      <c r="WK413" s="123"/>
      <c r="WL413" s="123"/>
      <c r="WM413" s="123"/>
      <c r="WN413" s="123"/>
      <c r="WO413" s="123"/>
      <c r="WP413" s="123"/>
      <c r="WQ413" s="123"/>
      <c r="WR413" s="123"/>
      <c r="WS413" s="123"/>
      <c r="WT413" s="123"/>
      <c r="WU413" s="123"/>
      <c r="WV413" s="123"/>
      <c r="WW413" s="123"/>
      <c r="WX413" s="123"/>
      <c r="WY413" s="123"/>
      <c r="WZ413" s="123"/>
      <c r="XA413" s="123"/>
      <c r="XB413" s="123"/>
      <c r="XC413" s="123"/>
      <c r="XD413" s="123"/>
      <c r="XE413" s="123"/>
      <c r="XF413" s="123"/>
      <c r="XG413" s="123"/>
      <c r="XH413" s="123"/>
      <c r="XI413" s="123"/>
      <c r="XJ413" s="123"/>
      <c r="XK413" s="123"/>
      <c r="XL413" s="123"/>
      <c r="XM413" s="123"/>
      <c r="XN413" s="123"/>
      <c r="XO413" s="123"/>
      <c r="XP413" s="123"/>
      <c r="XQ413" s="123"/>
      <c r="XR413" s="123"/>
      <c r="XS413" s="123"/>
      <c r="XT413" s="123"/>
      <c r="XU413" s="123"/>
      <c r="XV413" s="123"/>
      <c r="XW413" s="123"/>
      <c r="XX413" s="123"/>
      <c r="XY413" s="123"/>
      <c r="XZ413" s="123"/>
      <c r="YA413" s="123"/>
      <c r="YB413" s="123"/>
      <c r="YC413" s="123"/>
      <c r="YD413" s="123"/>
      <c r="YE413" s="123"/>
      <c r="YF413" s="123"/>
      <c r="YG413" s="123"/>
      <c r="YH413" s="123"/>
      <c r="YI413" s="123"/>
      <c r="YJ413" s="123"/>
      <c r="YK413" s="123"/>
      <c r="YL413" s="123"/>
      <c r="YM413" s="123"/>
      <c r="YN413" s="123"/>
      <c r="YO413" s="123"/>
      <c r="YP413" s="123"/>
      <c r="YQ413" s="123"/>
      <c r="YR413" s="123"/>
      <c r="YS413" s="123"/>
      <c r="YT413" s="123"/>
      <c r="YU413" s="123"/>
      <c r="YV413" s="123"/>
      <c r="YW413" s="123"/>
      <c r="YX413" s="123"/>
      <c r="YY413" s="123"/>
      <c r="YZ413" s="123"/>
      <c r="ZA413" s="123"/>
      <c r="ZB413" s="123"/>
      <c r="ZC413" s="123"/>
      <c r="ZD413" s="123"/>
      <c r="ZE413" s="123"/>
      <c r="ZF413" s="123"/>
      <c r="ZG413" s="123"/>
      <c r="ZH413" s="123"/>
      <c r="ZI413" s="123"/>
      <c r="ZJ413" s="123"/>
      <c r="ZK413" s="123"/>
      <c r="ZL413" s="123"/>
      <c r="ZM413" s="123"/>
      <c r="ZN413" s="123"/>
      <c r="ZO413" s="123"/>
      <c r="ZP413" s="123"/>
      <c r="ZQ413" s="123"/>
      <c r="ZR413" s="123"/>
      <c r="ZS413" s="123"/>
      <c r="ZT413" s="123"/>
      <c r="ZU413" s="123"/>
      <c r="ZV413" s="123"/>
      <c r="ZW413" s="123"/>
      <c r="ZX413" s="123"/>
      <c r="ZY413" s="123"/>
      <c r="ZZ413" s="123"/>
      <c r="AAA413" s="123"/>
      <c r="AAB413" s="123"/>
      <c r="AAC413" s="123"/>
      <c r="AAD413" s="123"/>
      <c r="AAE413" s="123"/>
      <c r="AAF413" s="123"/>
      <c r="AAG413" s="123"/>
      <c r="AAH413" s="123"/>
      <c r="AAI413" s="123"/>
      <c r="AAJ413" s="123"/>
      <c r="AAK413" s="123"/>
      <c r="AAL413" s="123"/>
      <c r="AAM413" s="123"/>
      <c r="AAN413" s="123"/>
      <c r="AAO413" s="123"/>
      <c r="AAP413" s="123"/>
      <c r="AAQ413" s="123"/>
      <c r="AAR413" s="123"/>
      <c r="AAS413" s="123"/>
      <c r="AAT413" s="123"/>
      <c r="AAU413" s="123"/>
      <c r="AAV413" s="123"/>
      <c r="AAW413" s="123"/>
      <c r="AAX413" s="123"/>
      <c r="AAY413" s="123"/>
      <c r="AAZ413" s="123"/>
      <c r="ABA413" s="123"/>
      <c r="ABB413" s="123"/>
      <c r="ABC413" s="123"/>
      <c r="ABD413" s="123"/>
      <c r="ABE413" s="123"/>
      <c r="ABF413" s="123"/>
      <c r="ABG413" s="123"/>
      <c r="ABH413" s="123"/>
      <c r="ABI413" s="123"/>
      <c r="ABJ413" s="123"/>
      <c r="ABK413" s="123"/>
      <c r="ABL413" s="123"/>
      <c r="ABM413" s="123"/>
      <c r="ABN413" s="123"/>
      <c r="ABO413" s="123"/>
      <c r="ABP413" s="123"/>
      <c r="ABQ413" s="123"/>
      <c r="ABR413" s="123"/>
      <c r="ABS413" s="123"/>
      <c r="ABT413" s="123"/>
      <c r="ABU413" s="123"/>
      <c r="ABV413" s="123"/>
      <c r="ABW413" s="123"/>
      <c r="ABX413" s="123"/>
      <c r="ABY413" s="123"/>
      <c r="ABZ413" s="123"/>
      <c r="ACA413" s="123"/>
      <c r="ACB413" s="123"/>
      <c r="ACC413" s="123"/>
      <c r="ACD413" s="123"/>
      <c r="ACE413" s="123"/>
      <c r="ACF413" s="123"/>
      <c r="ACG413" s="123"/>
      <c r="ACH413" s="123"/>
      <c r="ACI413" s="123"/>
      <c r="ACJ413" s="123"/>
      <c r="ACK413" s="123"/>
      <c r="ACL413" s="123"/>
      <c r="ACM413" s="123"/>
      <c r="ACN413" s="123"/>
      <c r="ACO413" s="123"/>
      <c r="ACP413" s="123"/>
      <c r="ACQ413" s="123"/>
      <c r="ACR413" s="123"/>
      <c r="ACS413" s="123"/>
      <c r="ACT413" s="123"/>
      <c r="ACU413" s="123"/>
      <c r="ACV413" s="123"/>
      <c r="ACW413" s="123"/>
      <c r="ACX413" s="123"/>
      <c r="ACY413" s="123"/>
      <c r="ACZ413" s="123"/>
      <c r="ADA413" s="123"/>
      <c r="ADB413" s="123"/>
      <c r="ADC413" s="123"/>
      <c r="ADD413" s="123"/>
      <c r="ADE413" s="123"/>
      <c r="ADF413" s="123"/>
      <c r="ADG413" s="123"/>
      <c r="ADH413" s="123"/>
      <c r="ADI413" s="123"/>
      <c r="ADJ413" s="123"/>
      <c r="ADK413" s="123"/>
      <c r="ADL413" s="123"/>
      <c r="ADM413" s="123"/>
      <c r="ADN413" s="123"/>
      <c r="ADO413" s="123"/>
      <c r="ADP413" s="123"/>
      <c r="ADQ413" s="123"/>
      <c r="ADR413" s="123"/>
      <c r="ADS413" s="123"/>
      <c r="ADT413" s="123"/>
      <c r="ADU413" s="123"/>
      <c r="ADV413" s="123"/>
      <c r="ADW413" s="123"/>
      <c r="ADX413" s="123"/>
      <c r="ADY413" s="123"/>
      <c r="ADZ413" s="123"/>
      <c r="AEA413" s="123"/>
      <c r="AEB413" s="123"/>
      <c r="AEC413" s="123"/>
      <c r="AED413" s="123"/>
      <c r="AEE413" s="123"/>
      <c r="AEF413" s="123"/>
      <c r="AEG413" s="123"/>
      <c r="AEH413" s="123"/>
      <c r="AEI413" s="123"/>
      <c r="AEJ413" s="123"/>
      <c r="AEK413" s="123"/>
      <c r="AEL413" s="123"/>
      <c r="AEM413" s="123"/>
      <c r="AEN413" s="123"/>
      <c r="AEO413" s="123"/>
      <c r="AEP413" s="123"/>
      <c r="AEQ413" s="123"/>
      <c r="AER413" s="123"/>
      <c r="AES413" s="123"/>
      <c r="AET413" s="123"/>
      <c r="AEU413" s="123"/>
      <c r="AEV413" s="123"/>
      <c r="AEW413" s="123"/>
      <c r="AEX413" s="123"/>
      <c r="AEY413" s="123"/>
      <c r="AEZ413" s="123"/>
      <c r="AFA413" s="123"/>
      <c r="AFB413" s="123"/>
      <c r="AFC413" s="123"/>
      <c r="AFD413" s="123"/>
      <c r="AFE413" s="123"/>
      <c r="AFF413" s="123"/>
      <c r="AFG413" s="123"/>
      <c r="AFH413" s="123"/>
      <c r="AFI413" s="123"/>
      <c r="AFJ413" s="123"/>
      <c r="AFK413" s="123"/>
      <c r="AFL413" s="123"/>
      <c r="AFM413" s="123"/>
      <c r="AFN413" s="123"/>
      <c r="AFO413" s="123"/>
      <c r="AFP413" s="123"/>
      <c r="AFQ413" s="123"/>
      <c r="AFR413" s="123"/>
      <c r="AFS413" s="123"/>
      <c r="AFT413" s="123"/>
      <c r="AFU413" s="123"/>
      <c r="AFV413" s="123"/>
      <c r="AFW413" s="123"/>
      <c r="AFX413" s="123"/>
      <c r="AFY413" s="123"/>
      <c r="AFZ413" s="123"/>
      <c r="AGA413" s="123"/>
      <c r="AGB413" s="123"/>
      <c r="AGC413" s="123"/>
      <c r="AGD413" s="123"/>
      <c r="AGE413" s="123"/>
      <c r="AGF413" s="123"/>
      <c r="AGG413" s="123"/>
      <c r="AGH413" s="123"/>
      <c r="AGI413" s="123"/>
      <c r="AGJ413" s="123"/>
      <c r="AGK413" s="123"/>
      <c r="AGL413" s="123"/>
      <c r="AGM413" s="123"/>
      <c r="AGN413" s="123"/>
      <c r="AGO413" s="123"/>
      <c r="AGP413" s="123"/>
      <c r="AGQ413" s="123"/>
      <c r="AGR413" s="123"/>
      <c r="AGS413" s="123"/>
      <c r="AGT413" s="123"/>
      <c r="AGU413" s="123"/>
      <c r="AGV413" s="123"/>
      <c r="AGW413" s="123"/>
      <c r="AGX413" s="123"/>
      <c r="AGY413" s="123"/>
      <c r="AGZ413" s="123"/>
      <c r="AHA413" s="123"/>
      <c r="AHB413" s="123"/>
      <c r="AHC413" s="123"/>
      <c r="AHD413" s="123"/>
      <c r="AHE413" s="123"/>
      <c r="AHF413" s="123"/>
      <c r="AHG413" s="123"/>
      <c r="AHH413" s="123"/>
      <c r="AHI413" s="123"/>
      <c r="AHJ413" s="123"/>
      <c r="AHK413" s="123"/>
      <c r="AHL413" s="123"/>
      <c r="AHM413" s="123"/>
      <c r="AHN413" s="123"/>
      <c r="AHO413" s="123"/>
      <c r="AHP413" s="123"/>
      <c r="AHQ413" s="123"/>
      <c r="AHR413" s="123"/>
      <c r="AHS413" s="123"/>
      <c r="AHT413" s="123"/>
      <c r="AHU413" s="123"/>
      <c r="AHV413" s="123"/>
      <c r="AHW413" s="123"/>
      <c r="AHX413" s="123"/>
      <c r="AHY413" s="123"/>
      <c r="AHZ413" s="123"/>
      <c r="AIA413" s="123"/>
      <c r="AIB413" s="123"/>
      <c r="AIC413" s="123"/>
      <c r="AID413" s="123"/>
      <c r="AIE413" s="123"/>
      <c r="AIF413" s="123"/>
      <c r="AIG413" s="123"/>
      <c r="AIH413" s="123"/>
      <c r="AII413" s="123"/>
      <c r="AIJ413" s="123"/>
      <c r="AIK413" s="123"/>
      <c r="AIL413" s="123"/>
      <c r="AIM413" s="123"/>
      <c r="AIN413" s="123"/>
      <c r="AIO413" s="123"/>
      <c r="AIP413" s="123"/>
      <c r="AIQ413" s="123"/>
      <c r="AIR413" s="123"/>
      <c r="AIS413" s="123"/>
      <c r="AIT413" s="123"/>
      <c r="AIU413" s="123"/>
      <c r="AIV413" s="123"/>
      <c r="AIW413" s="123"/>
      <c r="AIX413" s="123"/>
      <c r="AIY413" s="123"/>
      <c r="AIZ413" s="123"/>
      <c r="AJA413" s="123"/>
      <c r="AJB413" s="123"/>
      <c r="AJC413" s="123"/>
      <c r="AJD413" s="123"/>
      <c r="AJE413" s="123"/>
      <c r="AJF413" s="123"/>
      <c r="AJG413" s="123"/>
      <c r="AJH413" s="123"/>
      <c r="AJI413" s="123"/>
      <c r="AJJ413" s="123"/>
      <c r="AJK413" s="123"/>
      <c r="AJL413" s="123"/>
      <c r="AJM413" s="123"/>
      <c r="AJN413" s="123"/>
      <c r="AJO413" s="123"/>
      <c r="AJP413" s="123"/>
      <c r="AJQ413" s="123"/>
      <c r="AJR413" s="123"/>
      <c r="AJS413" s="123"/>
      <c r="AJT413" s="123"/>
      <c r="AJU413" s="123"/>
      <c r="AJV413" s="123"/>
      <c r="AJW413" s="123"/>
      <c r="AJX413" s="123"/>
      <c r="AJY413" s="123"/>
      <c r="AJZ413" s="123"/>
      <c r="AKA413" s="123"/>
      <c r="AKB413" s="123"/>
      <c r="AKC413" s="123"/>
      <c r="AKD413" s="123"/>
      <c r="AKE413" s="123"/>
      <c r="AKF413" s="123"/>
      <c r="AKG413" s="123"/>
      <c r="AKH413" s="123"/>
      <c r="AKI413" s="123"/>
      <c r="AKJ413" s="123"/>
      <c r="AKK413" s="123"/>
      <c r="AKL413" s="123"/>
      <c r="AKM413" s="123"/>
      <c r="AKN413" s="123"/>
      <c r="AKO413" s="123"/>
      <c r="AKP413" s="123"/>
      <c r="AKQ413" s="123"/>
      <c r="AKR413" s="123"/>
      <c r="AKS413" s="123"/>
      <c r="AKT413" s="123"/>
      <c r="AKU413" s="123"/>
      <c r="AKV413" s="123"/>
      <c r="AKW413" s="123"/>
      <c r="AKX413" s="123"/>
      <c r="AKY413" s="123"/>
      <c r="AKZ413" s="123"/>
      <c r="ALA413" s="123"/>
      <c r="ALB413" s="123"/>
      <c r="ALC413" s="123"/>
      <c r="ALD413" s="123"/>
      <c r="ALE413" s="123"/>
      <c r="ALF413" s="123"/>
      <c r="ALG413" s="123"/>
      <c r="ALH413" s="123"/>
      <c r="ALI413" s="123"/>
      <c r="ALJ413" s="123"/>
      <c r="ALK413" s="123"/>
      <c r="ALL413" s="123"/>
      <c r="ALM413" s="123"/>
      <c r="ALN413" s="123"/>
      <c r="ALO413" s="123"/>
      <c r="ALP413" s="123"/>
      <c r="ALQ413" s="123"/>
      <c r="ALR413" s="123"/>
      <c r="ALS413" s="123"/>
      <c r="ALT413" s="123"/>
      <c r="ALU413" s="123"/>
      <c r="ALV413" s="123"/>
      <c r="ALW413" s="123"/>
      <c r="ALX413" s="123"/>
      <c r="ALY413" s="123"/>
      <c r="ALZ413" s="123"/>
      <c r="AMA413" s="123"/>
      <c r="AMB413" s="123"/>
      <c r="AMC413" s="123"/>
      <c r="AMD413" s="123"/>
      <c r="AME413" s="123"/>
      <c r="AMF413" s="123"/>
      <c r="AMG413" s="123"/>
      <c r="AMH413" s="123"/>
      <c r="AMI413" s="123"/>
      <c r="AMJ413" s="123"/>
      <c r="AMK413" s="123"/>
      <c r="AML413" s="123"/>
      <c r="AMM413" s="123"/>
      <c r="AMN413" s="123"/>
      <c r="AMO413" s="123"/>
      <c r="AMP413" s="123"/>
      <c r="AMQ413" s="123"/>
      <c r="AMR413" s="123"/>
      <c r="AMS413" s="123"/>
      <c r="AMT413" s="123"/>
      <c r="AMU413" s="123"/>
      <c r="AMV413" s="123"/>
      <c r="AMW413" s="123"/>
      <c r="AMX413" s="123"/>
      <c r="AMY413" s="123"/>
      <c r="AMZ413" s="123"/>
      <c r="ANA413" s="123"/>
      <c r="ANB413" s="123"/>
      <c r="ANC413" s="123"/>
      <c r="AND413" s="123"/>
      <c r="ANE413" s="123"/>
      <c r="ANF413" s="123"/>
      <c r="ANG413" s="123"/>
      <c r="ANH413" s="123"/>
      <c r="ANI413" s="123"/>
      <c r="ANJ413" s="123"/>
      <c r="ANK413" s="123"/>
      <c r="ANL413" s="123"/>
      <c r="ANM413" s="123"/>
      <c r="ANN413" s="123"/>
      <c r="ANO413" s="123"/>
      <c r="ANP413" s="123"/>
      <c r="ANQ413" s="123"/>
      <c r="ANR413" s="123"/>
      <c r="ANS413" s="123"/>
      <c r="ANT413" s="123"/>
      <c r="ANU413" s="123"/>
      <c r="ANV413" s="123"/>
      <c r="ANW413" s="123"/>
      <c r="ANX413" s="123"/>
      <c r="ANY413" s="123"/>
      <c r="ANZ413" s="123"/>
      <c r="AOA413" s="123"/>
      <c r="AOB413" s="123"/>
      <c r="AOC413" s="123"/>
      <c r="AOD413" s="123"/>
      <c r="AOE413" s="123"/>
      <c r="AOF413" s="123"/>
      <c r="AOG413" s="123"/>
      <c r="AOH413" s="123"/>
      <c r="AOI413" s="123"/>
      <c r="AOJ413" s="123"/>
      <c r="AOK413" s="123"/>
      <c r="AOL413" s="123"/>
      <c r="AOM413" s="123"/>
      <c r="AON413" s="123"/>
      <c r="AOO413" s="123"/>
      <c r="AOP413" s="123"/>
      <c r="AOQ413" s="123"/>
      <c r="AOR413" s="123"/>
      <c r="AOS413" s="123"/>
      <c r="AOT413" s="123"/>
      <c r="AOU413" s="123"/>
      <c r="AOV413" s="123"/>
      <c r="AOW413" s="123"/>
      <c r="AOX413" s="123"/>
      <c r="AOY413" s="123"/>
      <c r="AOZ413" s="123"/>
      <c r="APA413" s="123"/>
      <c r="APB413" s="123"/>
      <c r="APC413" s="123"/>
      <c r="APD413" s="123"/>
      <c r="APE413" s="123"/>
      <c r="APF413" s="123"/>
      <c r="APG413" s="123"/>
      <c r="APH413" s="123"/>
      <c r="API413" s="123"/>
      <c r="APJ413" s="123"/>
      <c r="APK413" s="123"/>
      <c r="APL413" s="123"/>
      <c r="APM413" s="123"/>
      <c r="APN413" s="123"/>
      <c r="APO413" s="123"/>
      <c r="APP413" s="123"/>
      <c r="APQ413" s="123"/>
      <c r="APR413" s="123"/>
      <c r="APS413" s="123"/>
      <c r="APT413" s="123"/>
      <c r="APU413" s="123"/>
      <c r="APV413" s="123"/>
      <c r="APW413" s="123"/>
      <c r="APX413" s="123"/>
      <c r="APY413" s="123"/>
      <c r="APZ413" s="123"/>
      <c r="AQA413" s="123"/>
      <c r="AQB413" s="123"/>
      <c r="AQC413" s="123"/>
      <c r="AQD413" s="123"/>
      <c r="AQE413" s="123"/>
      <c r="AQF413" s="123"/>
      <c r="AQG413" s="123"/>
      <c r="AQH413" s="123"/>
      <c r="AQI413" s="123"/>
      <c r="AQJ413" s="123"/>
      <c r="AQK413" s="123"/>
      <c r="AQL413" s="123"/>
      <c r="AQM413" s="123"/>
      <c r="AQN413" s="123"/>
      <c r="AQO413" s="123"/>
      <c r="AQP413" s="123"/>
      <c r="AQQ413" s="123"/>
      <c r="AQR413" s="123"/>
      <c r="AQS413" s="123"/>
      <c r="AQT413" s="123"/>
      <c r="AQU413" s="123"/>
      <c r="AQV413" s="123"/>
      <c r="AQW413" s="123"/>
      <c r="AQX413" s="123"/>
      <c r="AQY413" s="123"/>
      <c r="AQZ413" s="123"/>
      <c r="ARA413" s="123"/>
      <c r="ARB413" s="123"/>
      <c r="ARC413" s="123"/>
      <c r="ARD413" s="123"/>
      <c r="ARE413" s="123"/>
      <c r="ARF413" s="123"/>
      <c r="ARG413" s="123"/>
      <c r="ARH413" s="123"/>
      <c r="ARI413" s="123"/>
      <c r="ARJ413" s="123"/>
      <c r="ARK413" s="123"/>
      <c r="ARL413" s="123"/>
      <c r="ARM413" s="123"/>
      <c r="ARN413" s="123"/>
      <c r="ARO413" s="123"/>
      <c r="ARP413" s="123"/>
      <c r="ARQ413" s="123"/>
      <c r="ARR413" s="123"/>
      <c r="ARS413" s="123"/>
      <c r="ART413" s="123"/>
      <c r="ARU413" s="123"/>
      <c r="ARV413" s="123"/>
      <c r="ARW413" s="123"/>
      <c r="ARX413" s="123"/>
      <c r="ARY413" s="123"/>
      <c r="ARZ413" s="123"/>
      <c r="ASA413" s="123"/>
      <c r="ASB413" s="123"/>
      <c r="ASC413" s="123"/>
      <c r="ASD413" s="123"/>
      <c r="ASE413" s="123"/>
      <c r="ASF413" s="123"/>
      <c r="ASG413" s="123"/>
      <c r="ASH413" s="123"/>
      <c r="ASI413" s="123"/>
      <c r="ASJ413" s="123"/>
      <c r="ASK413" s="123"/>
      <c r="ASL413" s="123"/>
      <c r="ASM413" s="123"/>
      <c r="ASN413" s="123"/>
      <c r="ASO413" s="123"/>
      <c r="ASP413" s="123"/>
      <c r="ASQ413" s="123"/>
      <c r="ASR413" s="123"/>
      <c r="ASS413" s="123"/>
      <c r="AST413" s="123"/>
      <c r="ASU413" s="123"/>
      <c r="ASV413" s="123"/>
      <c r="ASW413" s="123"/>
      <c r="ASX413" s="123"/>
      <c r="ASY413" s="123"/>
      <c r="ASZ413" s="123"/>
      <c r="ATA413" s="123"/>
      <c r="ATB413" s="123"/>
      <c r="ATC413" s="123"/>
      <c r="ATD413" s="123"/>
      <c r="ATE413" s="123"/>
      <c r="ATF413" s="123"/>
      <c r="ATG413" s="123"/>
      <c r="ATH413" s="123"/>
      <c r="ATI413" s="123"/>
      <c r="ATJ413" s="123"/>
      <c r="ATK413" s="123"/>
      <c r="ATL413" s="123"/>
      <c r="ATM413" s="123"/>
      <c r="ATN413" s="123"/>
      <c r="ATO413" s="123"/>
      <c r="ATP413" s="123"/>
      <c r="ATQ413" s="123"/>
      <c r="ATR413" s="123"/>
      <c r="ATS413" s="123"/>
      <c r="ATT413" s="123"/>
      <c r="ATU413" s="123"/>
      <c r="ATV413" s="123"/>
      <c r="ATW413" s="123"/>
      <c r="ATX413" s="123"/>
      <c r="ATY413" s="123"/>
      <c r="ATZ413" s="123"/>
      <c r="AUA413" s="123"/>
      <c r="AUB413" s="123"/>
      <c r="AUC413" s="123"/>
      <c r="AUD413" s="123"/>
      <c r="AUE413" s="123"/>
      <c r="AUF413" s="123"/>
      <c r="AUG413" s="123"/>
      <c r="AUH413" s="123"/>
      <c r="AUI413" s="123"/>
      <c r="AUJ413" s="123"/>
      <c r="AUK413" s="123"/>
      <c r="AUL413" s="123"/>
      <c r="AUM413" s="123"/>
      <c r="AUN413" s="123"/>
      <c r="AUO413" s="123"/>
      <c r="AUP413" s="123"/>
      <c r="AUQ413" s="123"/>
      <c r="AUR413" s="123"/>
      <c r="AUS413" s="123"/>
      <c r="AUT413" s="123"/>
      <c r="AUU413" s="123"/>
      <c r="AUV413" s="123"/>
      <c r="AUW413" s="123"/>
      <c r="AUX413" s="123"/>
      <c r="AUY413" s="123"/>
      <c r="AUZ413" s="123"/>
      <c r="AVA413" s="123"/>
      <c r="AVB413" s="123"/>
      <c r="AVC413" s="123"/>
      <c r="AVD413" s="123"/>
      <c r="AVE413" s="123"/>
      <c r="AVF413" s="123"/>
      <c r="AVG413" s="123"/>
      <c r="AVH413" s="123"/>
      <c r="AVI413" s="123"/>
      <c r="AVJ413" s="123"/>
      <c r="AVK413" s="123"/>
      <c r="AVL413" s="123"/>
      <c r="AVM413" s="123"/>
      <c r="AVN413" s="123"/>
      <c r="AVO413" s="123"/>
      <c r="AVP413" s="123"/>
      <c r="AVQ413" s="123"/>
      <c r="AVR413" s="123"/>
      <c r="AVS413" s="123"/>
      <c r="AVT413" s="123"/>
      <c r="AVU413" s="123"/>
      <c r="AVV413" s="123"/>
      <c r="AVW413" s="123"/>
      <c r="AVX413" s="123"/>
      <c r="AVY413" s="123"/>
      <c r="AVZ413" s="123"/>
      <c r="AWA413" s="123"/>
      <c r="AWB413" s="123"/>
      <c r="AWC413" s="123"/>
      <c r="AWD413" s="123"/>
      <c r="AWE413" s="123"/>
      <c r="AWF413" s="123"/>
      <c r="AWG413" s="123"/>
      <c r="AWH413" s="123"/>
      <c r="AWI413" s="123"/>
      <c r="AWJ413" s="123"/>
      <c r="AWK413" s="123"/>
      <c r="AWL413" s="123"/>
      <c r="AWM413" s="123"/>
      <c r="AWN413" s="123"/>
      <c r="AWO413" s="123"/>
      <c r="AWP413" s="123"/>
      <c r="AWQ413" s="123"/>
      <c r="AWR413" s="123"/>
      <c r="AWS413" s="123"/>
      <c r="AWT413" s="123"/>
      <c r="AWU413" s="123"/>
      <c r="AWV413" s="123"/>
      <c r="AWW413" s="123"/>
      <c r="AWX413" s="123"/>
      <c r="AWY413" s="123"/>
      <c r="AWZ413" s="123"/>
      <c r="AXA413" s="123"/>
      <c r="AXB413" s="123"/>
      <c r="AXC413" s="123"/>
      <c r="AXD413" s="123"/>
      <c r="AXE413" s="123"/>
      <c r="AXF413" s="123"/>
      <c r="AXG413" s="123"/>
      <c r="AXH413" s="123"/>
      <c r="AXI413" s="123"/>
      <c r="AXJ413" s="123"/>
      <c r="AXK413" s="123"/>
      <c r="AXL413" s="123"/>
      <c r="AXM413" s="123"/>
      <c r="AXN413" s="123"/>
      <c r="AXO413" s="123"/>
      <c r="AXP413" s="123"/>
      <c r="AXQ413" s="123"/>
      <c r="AXR413" s="123"/>
      <c r="AXS413" s="123"/>
      <c r="AXT413" s="123"/>
      <c r="AXU413" s="123"/>
      <c r="AXV413" s="123"/>
      <c r="AXW413" s="123"/>
      <c r="AXX413" s="123"/>
      <c r="AXY413" s="123"/>
      <c r="AXZ413" s="123"/>
      <c r="AYA413" s="123"/>
      <c r="AYB413" s="123"/>
      <c r="AYC413" s="123"/>
      <c r="AYD413" s="123"/>
      <c r="AYE413" s="123"/>
      <c r="AYF413" s="123"/>
      <c r="AYG413" s="123"/>
      <c r="AYH413" s="123"/>
      <c r="AYI413" s="123"/>
      <c r="AYJ413" s="123"/>
      <c r="AYK413" s="123"/>
      <c r="AYL413" s="123"/>
      <c r="AYM413" s="123"/>
      <c r="AYN413" s="123"/>
      <c r="AYO413" s="123"/>
      <c r="AYP413" s="123"/>
      <c r="AYQ413" s="123"/>
      <c r="AYR413" s="123"/>
      <c r="AYS413" s="123"/>
      <c r="AYT413" s="123"/>
      <c r="AYU413" s="123"/>
      <c r="AYV413" s="123"/>
      <c r="AYW413" s="123"/>
      <c r="AYX413" s="123"/>
      <c r="AYY413" s="123"/>
      <c r="AYZ413" s="123"/>
      <c r="AZA413" s="123"/>
      <c r="AZB413" s="123"/>
      <c r="AZC413" s="123"/>
      <c r="AZD413" s="123"/>
      <c r="AZE413" s="123"/>
      <c r="AZF413" s="123"/>
      <c r="AZG413" s="123"/>
      <c r="AZH413" s="123"/>
      <c r="AZI413" s="123"/>
      <c r="AZJ413" s="123"/>
      <c r="AZK413" s="123"/>
      <c r="AZL413" s="123"/>
      <c r="AZM413" s="123"/>
      <c r="AZN413" s="123"/>
      <c r="AZO413" s="123"/>
      <c r="AZP413" s="123"/>
      <c r="AZQ413" s="123"/>
      <c r="AZR413" s="123"/>
      <c r="AZS413" s="123"/>
      <c r="AZT413" s="123"/>
      <c r="AZU413" s="123"/>
      <c r="AZV413" s="123"/>
      <c r="AZW413" s="123"/>
      <c r="AZX413" s="123"/>
      <c r="AZY413" s="123"/>
      <c r="AZZ413" s="123"/>
      <c r="BAA413" s="123"/>
      <c r="BAB413" s="123"/>
      <c r="BAC413" s="123"/>
      <c r="BAD413" s="123"/>
      <c r="BAE413" s="123"/>
      <c r="BAF413" s="123"/>
      <c r="BAG413" s="123"/>
      <c r="BAH413" s="123"/>
      <c r="BAI413" s="123"/>
      <c r="BAJ413" s="123"/>
      <c r="BAK413" s="123"/>
      <c r="BAL413" s="123"/>
      <c r="BAM413" s="123"/>
      <c r="BAN413" s="123"/>
      <c r="BAO413" s="123"/>
      <c r="BAP413" s="123"/>
      <c r="BAQ413" s="123"/>
      <c r="BAR413" s="123"/>
      <c r="BAS413" s="123"/>
      <c r="BAT413" s="123"/>
      <c r="BAU413" s="123"/>
      <c r="BAV413" s="123"/>
      <c r="BAW413" s="123"/>
      <c r="BAX413" s="123"/>
      <c r="BAY413" s="123"/>
      <c r="BAZ413" s="123"/>
      <c r="BBA413" s="123"/>
      <c r="BBB413" s="123"/>
      <c r="BBC413" s="123"/>
      <c r="BBD413" s="123"/>
      <c r="BBE413" s="123"/>
      <c r="BBF413" s="123"/>
      <c r="BBG413" s="123"/>
      <c r="BBH413" s="123"/>
      <c r="BBI413" s="123"/>
      <c r="BBJ413" s="123"/>
      <c r="BBK413" s="123"/>
      <c r="BBL413" s="123"/>
      <c r="BBM413" s="123"/>
      <c r="BBN413" s="123"/>
      <c r="BBO413" s="123"/>
      <c r="BBP413" s="123"/>
      <c r="BBQ413" s="123"/>
      <c r="BBR413" s="123"/>
      <c r="BBS413" s="123"/>
      <c r="BBT413" s="123"/>
      <c r="BBU413" s="123"/>
      <c r="BBV413" s="123"/>
      <c r="BBW413" s="123"/>
      <c r="BBX413" s="123"/>
      <c r="BBY413" s="123"/>
      <c r="BBZ413" s="123"/>
      <c r="BCA413" s="123"/>
      <c r="BCB413" s="123"/>
      <c r="BCC413" s="123"/>
      <c r="BCD413" s="123"/>
      <c r="BCE413" s="123"/>
      <c r="BCF413" s="123"/>
      <c r="BCG413" s="123"/>
      <c r="BCH413" s="123"/>
      <c r="BCI413" s="123"/>
      <c r="BCJ413" s="123"/>
      <c r="BCK413" s="123"/>
      <c r="BCL413" s="123"/>
      <c r="BCM413" s="123"/>
      <c r="BCN413" s="123"/>
      <c r="BCO413" s="123"/>
      <c r="BCP413" s="123"/>
      <c r="BCQ413" s="123"/>
      <c r="BCR413" s="123"/>
      <c r="BCS413" s="123"/>
      <c r="BCT413" s="123"/>
      <c r="BCU413" s="123"/>
      <c r="BCV413" s="123"/>
      <c r="BCW413" s="123"/>
      <c r="BCX413" s="123"/>
      <c r="BCY413" s="123"/>
      <c r="BCZ413" s="123"/>
      <c r="BDA413" s="123"/>
      <c r="BDB413" s="123"/>
      <c r="BDC413" s="123"/>
      <c r="BDD413" s="123"/>
      <c r="BDE413" s="123"/>
      <c r="BDF413" s="123"/>
      <c r="BDG413" s="123"/>
      <c r="BDH413" s="123"/>
      <c r="BDI413" s="123"/>
      <c r="BDJ413" s="123"/>
      <c r="BDK413" s="123"/>
      <c r="BDL413" s="123"/>
      <c r="BDM413" s="123"/>
      <c r="BDN413" s="123"/>
      <c r="BDO413" s="123"/>
      <c r="BDP413" s="123"/>
      <c r="BDQ413" s="123"/>
      <c r="BDR413" s="123"/>
      <c r="BDS413" s="123"/>
      <c r="BDT413" s="123"/>
      <c r="BDU413" s="123"/>
      <c r="BDV413" s="123"/>
      <c r="BDW413" s="123"/>
      <c r="BDX413" s="123"/>
      <c r="BDY413" s="123"/>
      <c r="BDZ413" s="123"/>
      <c r="BEA413" s="123"/>
      <c r="BEB413" s="123"/>
      <c r="BEC413" s="123"/>
      <c r="BED413" s="123"/>
      <c r="BEE413" s="123"/>
      <c r="BEF413" s="123"/>
      <c r="BEG413" s="123"/>
      <c r="BEH413" s="123"/>
      <c r="BEI413" s="123"/>
      <c r="BEJ413" s="123"/>
      <c r="BEK413" s="123"/>
      <c r="BEL413" s="123"/>
      <c r="BEM413" s="123"/>
      <c r="BEN413" s="123"/>
      <c r="BEO413" s="123"/>
      <c r="BEP413" s="123"/>
      <c r="BEQ413" s="123"/>
      <c r="BER413" s="123"/>
      <c r="BES413" s="123"/>
      <c r="BET413" s="123"/>
      <c r="BEU413" s="123"/>
      <c r="BEV413" s="123"/>
      <c r="BEW413" s="123"/>
      <c r="BEX413" s="123"/>
      <c r="BEY413" s="123"/>
      <c r="BEZ413" s="123"/>
      <c r="BFA413" s="123"/>
      <c r="BFB413" s="123"/>
      <c r="BFC413" s="123"/>
      <c r="BFD413" s="123"/>
      <c r="BFE413" s="123"/>
      <c r="BFF413" s="123"/>
      <c r="BFG413" s="123"/>
      <c r="BFH413" s="123"/>
      <c r="BFI413" s="123"/>
      <c r="BFJ413" s="123"/>
      <c r="BFK413" s="123"/>
      <c r="BFL413" s="123"/>
      <c r="BFM413" s="123"/>
      <c r="BFN413" s="123"/>
      <c r="BFO413" s="123"/>
      <c r="BFP413" s="123"/>
      <c r="BFQ413" s="123"/>
      <c r="BFR413" s="123"/>
      <c r="BFS413" s="123"/>
      <c r="BFT413" s="123"/>
      <c r="BFU413" s="123"/>
      <c r="BFV413" s="123"/>
      <c r="BFW413" s="123"/>
      <c r="BFX413" s="123"/>
      <c r="BFY413" s="123"/>
      <c r="BFZ413" s="123"/>
      <c r="BGA413" s="123"/>
      <c r="BGB413" s="123"/>
      <c r="BGC413" s="123"/>
      <c r="BGD413" s="123"/>
      <c r="BGE413" s="123"/>
      <c r="BGF413" s="123"/>
      <c r="BGG413" s="123"/>
      <c r="BGH413" s="123"/>
      <c r="BGI413" s="123"/>
      <c r="BGJ413" s="123"/>
      <c r="BGK413" s="123"/>
      <c r="BGL413" s="123"/>
      <c r="BGM413" s="123"/>
      <c r="BGN413" s="123"/>
      <c r="BGO413" s="123"/>
      <c r="BGP413" s="123"/>
      <c r="BGQ413" s="123"/>
      <c r="BGR413" s="123"/>
      <c r="BGS413" s="123"/>
      <c r="BGT413" s="123"/>
      <c r="BGU413" s="123"/>
      <c r="BGV413" s="123"/>
      <c r="BGW413" s="123"/>
      <c r="BGX413" s="123"/>
      <c r="BGY413" s="123"/>
      <c r="BGZ413" s="123"/>
      <c r="BHA413" s="123"/>
      <c r="BHB413" s="123"/>
      <c r="BHC413" s="123"/>
      <c r="BHD413" s="123"/>
      <c r="BHE413" s="123"/>
      <c r="BHF413" s="123"/>
      <c r="BHG413" s="123"/>
      <c r="BHH413" s="123"/>
      <c r="BHI413" s="123"/>
      <c r="BHJ413" s="123"/>
      <c r="BHK413" s="123"/>
      <c r="BHL413" s="123"/>
      <c r="BHM413" s="123"/>
      <c r="BHN413" s="123"/>
      <c r="BHO413" s="123"/>
      <c r="BHP413" s="123"/>
      <c r="BHQ413" s="123"/>
      <c r="BHR413" s="123"/>
      <c r="BHS413" s="123"/>
      <c r="BHT413" s="123"/>
      <c r="BHU413" s="123"/>
      <c r="BHV413" s="123"/>
      <c r="BHW413" s="123"/>
      <c r="BHX413" s="123"/>
      <c r="BHY413" s="123"/>
      <c r="BHZ413" s="123"/>
      <c r="BIA413" s="123"/>
      <c r="BIB413" s="123"/>
      <c r="BIC413" s="123"/>
      <c r="BID413" s="123"/>
      <c r="BIE413" s="123"/>
      <c r="BIF413" s="123"/>
      <c r="BIG413" s="123"/>
      <c r="BIH413" s="123"/>
      <c r="BII413" s="123"/>
      <c r="BIJ413" s="123"/>
      <c r="BIK413" s="123"/>
      <c r="BIL413" s="123"/>
      <c r="BIM413" s="123"/>
      <c r="BIN413" s="123"/>
      <c r="BIO413" s="123"/>
      <c r="BIP413" s="123"/>
      <c r="BIQ413" s="123"/>
      <c r="BIR413" s="123"/>
      <c r="BIS413" s="123"/>
      <c r="BIT413" s="123"/>
      <c r="BIU413" s="123"/>
      <c r="BIV413" s="123"/>
      <c r="BIW413" s="123"/>
      <c r="BIX413" s="123"/>
      <c r="BIY413" s="123"/>
      <c r="BIZ413" s="123"/>
      <c r="BJA413" s="123"/>
      <c r="BJB413" s="123"/>
      <c r="BJC413" s="123"/>
      <c r="BJD413" s="123"/>
      <c r="BJE413" s="123"/>
      <c r="BJF413" s="123"/>
      <c r="BJG413" s="123"/>
      <c r="BJH413" s="123"/>
      <c r="BJI413" s="123"/>
      <c r="BJJ413" s="123"/>
      <c r="BJK413" s="123"/>
      <c r="BJL413" s="123"/>
      <c r="BJM413" s="123"/>
      <c r="BJN413" s="123"/>
      <c r="BJO413" s="123"/>
      <c r="BJP413" s="123"/>
      <c r="BJQ413" s="123"/>
      <c r="BJR413" s="123"/>
      <c r="BJS413" s="123"/>
      <c r="BJT413" s="123"/>
      <c r="BJU413" s="123"/>
      <c r="BJV413" s="123"/>
      <c r="BJW413" s="123"/>
      <c r="BJX413" s="123"/>
      <c r="BJY413" s="123"/>
      <c r="BJZ413" s="123"/>
      <c r="BKA413" s="123"/>
      <c r="BKB413" s="123"/>
      <c r="BKC413" s="123"/>
      <c r="BKD413" s="123"/>
      <c r="BKE413" s="123"/>
      <c r="BKF413" s="123"/>
      <c r="BKG413" s="123"/>
      <c r="BKH413" s="123"/>
      <c r="BKI413" s="123"/>
      <c r="BKJ413" s="123"/>
      <c r="BKK413" s="123"/>
      <c r="BKL413" s="123"/>
      <c r="BKM413" s="123"/>
      <c r="BKN413" s="123"/>
      <c r="BKO413" s="123"/>
      <c r="BKP413" s="123"/>
      <c r="BKQ413" s="123"/>
      <c r="BKR413" s="123"/>
      <c r="BKS413" s="123"/>
      <c r="BKT413" s="123"/>
      <c r="BKU413" s="123"/>
      <c r="BKV413" s="123"/>
      <c r="BKW413" s="123"/>
      <c r="BKX413" s="123"/>
      <c r="BKY413" s="123"/>
      <c r="BKZ413" s="123"/>
      <c r="BLA413" s="123"/>
      <c r="BLB413" s="123"/>
      <c r="BLC413" s="123"/>
      <c r="BLD413" s="123"/>
      <c r="BLE413" s="123"/>
      <c r="BLF413" s="123"/>
      <c r="BLG413" s="123"/>
      <c r="BLH413" s="123"/>
      <c r="BLI413" s="123"/>
      <c r="BLJ413" s="123"/>
      <c r="BLK413" s="123"/>
      <c r="BLL413" s="123"/>
      <c r="BLM413" s="123"/>
      <c r="BLN413" s="123"/>
      <c r="BLO413" s="123"/>
      <c r="BLP413" s="123"/>
      <c r="BLQ413" s="123"/>
      <c r="BLR413" s="123"/>
      <c r="BLS413" s="123"/>
      <c r="BLT413" s="123"/>
      <c r="BLU413" s="123"/>
      <c r="BLV413" s="123"/>
      <c r="BLW413" s="123"/>
      <c r="BLX413" s="123"/>
      <c r="BLY413" s="123"/>
      <c r="BLZ413" s="123"/>
      <c r="BMA413" s="123"/>
      <c r="BMB413" s="123"/>
      <c r="BMC413" s="123"/>
      <c r="BMD413" s="123"/>
      <c r="BME413" s="123"/>
      <c r="BMF413" s="123"/>
      <c r="BMG413" s="123"/>
      <c r="BMH413" s="123"/>
      <c r="BMI413" s="123"/>
      <c r="BMJ413" s="123"/>
      <c r="BMK413" s="123"/>
      <c r="BML413" s="123"/>
      <c r="BMM413" s="123"/>
      <c r="BMN413" s="123"/>
      <c r="BMO413" s="123"/>
      <c r="BMP413" s="123"/>
      <c r="BMQ413" s="123"/>
      <c r="BMR413" s="123"/>
      <c r="BMS413" s="123"/>
      <c r="BMT413" s="123"/>
      <c r="BMU413" s="123"/>
      <c r="BMV413" s="123"/>
      <c r="BMW413" s="123"/>
      <c r="BMX413" s="123"/>
      <c r="BMY413" s="123"/>
      <c r="BMZ413" s="123"/>
      <c r="BNA413" s="123"/>
      <c r="BNB413" s="123"/>
      <c r="BNC413" s="123"/>
      <c r="BND413" s="123"/>
      <c r="BNE413" s="123"/>
      <c r="BNF413" s="123"/>
      <c r="BNG413" s="123"/>
      <c r="BNH413" s="123"/>
      <c r="BNI413" s="123"/>
      <c r="BNJ413" s="123"/>
      <c r="BNK413" s="123"/>
      <c r="BNL413" s="123"/>
      <c r="BNM413" s="123"/>
      <c r="BNN413" s="123"/>
      <c r="BNO413" s="123"/>
      <c r="BNP413" s="123"/>
      <c r="BNQ413" s="123"/>
      <c r="BNR413" s="123"/>
      <c r="BNS413" s="123"/>
      <c r="BNT413" s="123"/>
      <c r="BNU413" s="123"/>
      <c r="BNV413" s="123"/>
      <c r="BNW413" s="123"/>
      <c r="BNX413" s="123"/>
      <c r="BNY413" s="123"/>
      <c r="BNZ413" s="123"/>
      <c r="BOA413" s="123"/>
      <c r="BOB413" s="123"/>
      <c r="BOC413" s="123"/>
      <c r="BOD413" s="123"/>
      <c r="BOE413" s="123"/>
      <c r="BOF413" s="123"/>
      <c r="BOG413" s="123"/>
      <c r="BOH413" s="123"/>
      <c r="BOI413" s="123"/>
      <c r="BOJ413" s="123"/>
      <c r="BOK413" s="123"/>
      <c r="BOL413" s="123"/>
      <c r="BOM413" s="123"/>
      <c r="BON413" s="123"/>
      <c r="BOO413" s="123"/>
      <c r="BOP413" s="123"/>
      <c r="BOQ413" s="123"/>
      <c r="BOR413" s="123"/>
      <c r="BOS413" s="123"/>
      <c r="BOT413" s="123"/>
      <c r="BOU413" s="123"/>
      <c r="BOV413" s="123"/>
      <c r="BOW413" s="123"/>
      <c r="BOX413" s="123"/>
      <c r="BOY413" s="123"/>
      <c r="BOZ413" s="123"/>
      <c r="BPA413" s="123"/>
      <c r="BPB413" s="123"/>
      <c r="BPC413" s="123"/>
      <c r="BPD413" s="123"/>
      <c r="BPE413" s="123"/>
      <c r="BPF413" s="123"/>
      <c r="BPG413" s="123"/>
      <c r="BPH413" s="123"/>
      <c r="BPI413" s="123"/>
      <c r="BPJ413" s="123"/>
      <c r="BPK413" s="123"/>
      <c r="BPL413" s="123"/>
      <c r="BPM413" s="123"/>
      <c r="BPN413" s="123"/>
      <c r="BPO413" s="123"/>
      <c r="BPP413" s="123"/>
      <c r="BPQ413" s="123"/>
      <c r="BPR413" s="123"/>
      <c r="BPS413" s="123"/>
      <c r="BPT413" s="123"/>
      <c r="BPU413" s="123"/>
      <c r="BPV413" s="123"/>
      <c r="BPW413" s="123"/>
      <c r="BPX413" s="123"/>
      <c r="BPY413" s="123"/>
      <c r="BPZ413" s="123"/>
      <c r="BQA413" s="123"/>
      <c r="BQB413" s="123"/>
      <c r="BQC413" s="123"/>
      <c r="BQD413" s="123"/>
      <c r="BQE413" s="123"/>
      <c r="BQF413" s="123"/>
      <c r="BQG413" s="123"/>
      <c r="BQH413" s="123"/>
      <c r="BQI413" s="123"/>
      <c r="BQJ413" s="123"/>
      <c r="BQK413" s="123"/>
      <c r="BQL413" s="123"/>
      <c r="BQM413" s="123"/>
      <c r="BQN413" s="123"/>
      <c r="BQO413" s="123"/>
      <c r="BQP413" s="123"/>
      <c r="BQQ413" s="123"/>
      <c r="BQR413" s="123"/>
      <c r="BQS413" s="123"/>
      <c r="BQT413" s="123"/>
      <c r="BQU413" s="123"/>
      <c r="BQV413" s="123"/>
      <c r="BQW413" s="123"/>
      <c r="BQX413" s="123"/>
      <c r="BQY413" s="123"/>
      <c r="BQZ413" s="123"/>
      <c r="BRA413" s="123"/>
      <c r="BRB413" s="123"/>
      <c r="BRC413" s="123"/>
      <c r="BRD413" s="123"/>
      <c r="BRE413" s="123"/>
      <c r="BRF413" s="123"/>
      <c r="BRG413" s="123"/>
      <c r="BRH413" s="123"/>
      <c r="BRI413" s="123"/>
      <c r="BRJ413" s="123"/>
      <c r="BRK413" s="123"/>
      <c r="BRL413" s="123"/>
      <c r="BRM413" s="123"/>
      <c r="BRN413" s="123"/>
      <c r="BRO413" s="123"/>
      <c r="BRP413" s="123"/>
      <c r="BRQ413" s="123"/>
      <c r="BRR413" s="123"/>
      <c r="BRS413" s="123"/>
      <c r="BRT413" s="123"/>
      <c r="BRU413" s="123"/>
      <c r="BRV413" s="123"/>
      <c r="BRW413" s="123"/>
      <c r="BRX413" s="123"/>
      <c r="BRY413" s="123"/>
      <c r="BRZ413" s="123"/>
      <c r="BSA413" s="123"/>
      <c r="BSB413" s="123"/>
      <c r="BSC413" s="123"/>
      <c r="BSD413" s="123"/>
      <c r="BSE413" s="123"/>
      <c r="BSF413" s="123"/>
      <c r="BSG413" s="123"/>
      <c r="BSH413" s="123"/>
      <c r="BSI413" s="123"/>
      <c r="BSJ413" s="123"/>
      <c r="BSK413" s="123"/>
      <c r="BSL413" s="123"/>
      <c r="BSM413" s="123"/>
      <c r="BSN413" s="123"/>
      <c r="BSO413" s="123"/>
      <c r="BSP413" s="123"/>
      <c r="BSQ413" s="123"/>
      <c r="BSR413" s="123"/>
      <c r="BSS413" s="123"/>
      <c r="BST413" s="123"/>
      <c r="BSU413" s="123"/>
      <c r="BSV413" s="123"/>
      <c r="BSW413" s="123"/>
      <c r="BSX413" s="123"/>
      <c r="BSY413" s="123"/>
      <c r="BSZ413" s="123"/>
      <c r="BTA413" s="123"/>
      <c r="BTB413" s="123"/>
      <c r="BTC413" s="123"/>
      <c r="BTD413" s="123"/>
      <c r="BTE413" s="123"/>
      <c r="BTF413" s="123"/>
      <c r="BTG413" s="123"/>
      <c r="BTH413" s="123"/>
      <c r="BTI413" s="123"/>
      <c r="BTJ413" s="123"/>
      <c r="BTK413" s="123"/>
      <c r="BTL413" s="123"/>
      <c r="BTM413" s="123"/>
      <c r="BTN413" s="123"/>
      <c r="BTO413" s="123"/>
      <c r="BTP413" s="123"/>
      <c r="BTQ413" s="123"/>
      <c r="BTR413" s="123"/>
      <c r="BTS413" s="123"/>
      <c r="BTT413" s="123"/>
      <c r="BTU413" s="123"/>
      <c r="BTV413" s="123"/>
      <c r="BTW413" s="123"/>
      <c r="BTX413" s="123"/>
      <c r="BTY413" s="123"/>
      <c r="BTZ413" s="123"/>
      <c r="BUA413" s="123"/>
      <c r="BUB413" s="123"/>
      <c r="BUC413" s="123"/>
      <c r="BUD413" s="123"/>
      <c r="BUE413" s="123"/>
      <c r="BUF413" s="123"/>
      <c r="BUG413" s="123"/>
      <c r="BUH413" s="123"/>
      <c r="BUI413" s="123"/>
      <c r="BUJ413" s="123"/>
      <c r="BUK413" s="123"/>
      <c r="BUL413" s="123"/>
      <c r="BUM413" s="123"/>
      <c r="BUN413" s="123"/>
      <c r="BUO413" s="123"/>
      <c r="BUP413" s="123"/>
      <c r="BUQ413" s="123"/>
      <c r="BUR413" s="123"/>
      <c r="BUS413" s="123"/>
      <c r="BUT413" s="123"/>
      <c r="BUU413" s="123"/>
      <c r="BUV413" s="123"/>
      <c r="BUW413" s="123"/>
      <c r="BUX413" s="123"/>
      <c r="BUY413" s="123"/>
      <c r="BUZ413" s="123"/>
      <c r="BVA413" s="123"/>
      <c r="BVB413" s="123"/>
      <c r="BVC413" s="123"/>
      <c r="BVD413" s="123"/>
      <c r="BVE413" s="123"/>
      <c r="BVF413" s="123"/>
      <c r="BVG413" s="123"/>
      <c r="BVH413" s="123"/>
      <c r="BVI413" s="123"/>
      <c r="BVJ413" s="123"/>
      <c r="BVK413" s="123"/>
      <c r="BVL413" s="123"/>
      <c r="BVM413" s="123"/>
      <c r="BVN413" s="123"/>
      <c r="BVO413" s="123"/>
      <c r="BVP413" s="123"/>
      <c r="BVQ413" s="123"/>
      <c r="BVR413" s="123"/>
      <c r="BVS413" s="123"/>
      <c r="BVT413" s="123"/>
      <c r="BVU413" s="123"/>
      <c r="BVV413" s="123"/>
      <c r="BVW413" s="123"/>
      <c r="BVX413" s="123"/>
      <c r="BVY413" s="123"/>
      <c r="BVZ413" s="123"/>
      <c r="BWA413" s="123"/>
      <c r="BWB413" s="123"/>
      <c r="BWC413" s="123"/>
      <c r="BWD413" s="123"/>
      <c r="BWE413" s="123"/>
      <c r="BWF413" s="123"/>
      <c r="BWG413" s="123"/>
      <c r="BWH413" s="123"/>
      <c r="BWI413" s="123"/>
      <c r="BWJ413" s="123"/>
      <c r="BWK413" s="123"/>
      <c r="BWL413" s="123"/>
      <c r="BWM413" s="123"/>
      <c r="BWN413" s="123"/>
      <c r="BWO413" s="123"/>
      <c r="BWP413" s="123"/>
      <c r="BWQ413" s="123"/>
      <c r="BWR413" s="123"/>
      <c r="BWS413" s="123"/>
      <c r="BWT413" s="123"/>
      <c r="BWU413" s="123"/>
      <c r="BWV413" s="123"/>
      <c r="BWW413" s="123"/>
      <c r="BWX413" s="123"/>
      <c r="BWY413" s="123"/>
      <c r="BWZ413" s="123"/>
      <c r="BXA413" s="123"/>
      <c r="BXB413" s="123"/>
      <c r="BXC413" s="123"/>
      <c r="BXD413" s="123"/>
      <c r="BXE413" s="123"/>
      <c r="BXF413" s="123"/>
      <c r="BXG413" s="123"/>
      <c r="BXH413" s="123"/>
      <c r="BXI413" s="123"/>
      <c r="BXJ413" s="123"/>
      <c r="BXK413" s="123"/>
      <c r="BXL413" s="123"/>
      <c r="BXM413" s="123"/>
      <c r="BXN413" s="123"/>
      <c r="BXO413" s="123"/>
      <c r="BXP413" s="123"/>
      <c r="BXQ413" s="123"/>
      <c r="BXR413" s="123"/>
      <c r="BXS413" s="123"/>
      <c r="BXT413" s="123"/>
      <c r="BXU413" s="123"/>
      <c r="BXV413" s="123"/>
      <c r="BXW413" s="123"/>
      <c r="BXX413" s="123"/>
      <c r="BXY413" s="123"/>
      <c r="BXZ413" s="123"/>
      <c r="BYA413" s="123"/>
      <c r="BYB413" s="123"/>
      <c r="BYC413" s="123"/>
      <c r="BYD413" s="123"/>
      <c r="BYE413" s="123"/>
      <c r="BYF413" s="123"/>
      <c r="BYG413" s="123"/>
      <c r="BYH413" s="123"/>
      <c r="BYI413" s="123"/>
      <c r="BYJ413" s="123"/>
      <c r="BYK413" s="123"/>
      <c r="BYL413" s="123"/>
      <c r="BYM413" s="123"/>
      <c r="BYN413" s="123"/>
      <c r="BYO413" s="123"/>
      <c r="BYP413" s="123"/>
      <c r="BYQ413" s="123"/>
      <c r="BYR413" s="123"/>
      <c r="BYS413" s="123"/>
      <c r="BYT413" s="123"/>
      <c r="BYU413" s="123"/>
      <c r="BYV413" s="123"/>
      <c r="BYW413" s="123"/>
      <c r="BYX413" s="123"/>
      <c r="BYY413" s="123"/>
      <c r="BYZ413" s="123"/>
      <c r="BZA413" s="123"/>
      <c r="BZB413" s="123"/>
      <c r="BZC413" s="123"/>
      <c r="BZD413" s="123"/>
      <c r="BZE413" s="123"/>
      <c r="BZF413" s="123"/>
      <c r="BZG413" s="123"/>
      <c r="BZH413" s="123"/>
      <c r="BZI413" s="123"/>
      <c r="BZJ413" s="123"/>
      <c r="BZK413" s="123"/>
      <c r="BZL413" s="123"/>
      <c r="BZM413" s="123"/>
      <c r="BZN413" s="123"/>
      <c r="BZO413" s="123"/>
      <c r="BZP413" s="123"/>
      <c r="BZQ413" s="123"/>
      <c r="BZR413" s="123"/>
      <c r="BZS413" s="123"/>
      <c r="BZT413" s="123"/>
      <c r="BZU413" s="123"/>
      <c r="BZV413" s="123"/>
      <c r="BZW413" s="123"/>
      <c r="BZX413" s="123"/>
      <c r="BZY413" s="123"/>
      <c r="BZZ413" s="123"/>
      <c r="CAA413" s="123"/>
      <c r="CAB413" s="123"/>
      <c r="CAC413" s="123"/>
      <c r="CAD413" s="123"/>
      <c r="CAE413" s="123"/>
      <c r="CAF413" s="123"/>
      <c r="CAG413" s="123"/>
      <c r="CAH413" s="123"/>
      <c r="CAI413" s="123"/>
      <c r="CAJ413" s="123"/>
      <c r="CAK413" s="123"/>
      <c r="CAL413" s="123"/>
      <c r="CAM413" s="123"/>
      <c r="CAN413" s="123"/>
      <c r="CAO413" s="123"/>
      <c r="CAP413" s="123"/>
      <c r="CAQ413" s="123"/>
      <c r="CAR413" s="123"/>
      <c r="CAS413" s="123"/>
      <c r="CAT413" s="123"/>
      <c r="CAU413" s="123"/>
      <c r="CAV413" s="123"/>
      <c r="CAW413" s="123"/>
      <c r="CAX413" s="123"/>
      <c r="CAY413" s="123"/>
      <c r="CAZ413" s="123"/>
      <c r="CBA413" s="123"/>
      <c r="CBB413" s="123"/>
      <c r="CBC413" s="123"/>
      <c r="CBD413" s="123"/>
      <c r="CBE413" s="123"/>
      <c r="CBF413" s="123"/>
      <c r="CBG413" s="123"/>
      <c r="CBH413" s="123"/>
      <c r="CBI413" s="123"/>
      <c r="CBJ413" s="123"/>
      <c r="CBK413" s="123"/>
      <c r="CBL413" s="123"/>
      <c r="CBM413" s="123"/>
      <c r="CBN413" s="123"/>
      <c r="CBO413" s="123"/>
      <c r="CBP413" s="123"/>
      <c r="CBQ413" s="123"/>
      <c r="CBR413" s="123"/>
      <c r="CBS413" s="123"/>
      <c r="CBT413" s="123"/>
      <c r="CBU413" s="123"/>
      <c r="CBV413" s="123"/>
      <c r="CBW413" s="123"/>
      <c r="CBX413" s="123"/>
      <c r="CBY413" s="123"/>
      <c r="CBZ413" s="123"/>
      <c r="CCA413" s="123"/>
      <c r="CCB413" s="123"/>
      <c r="CCC413" s="123"/>
      <c r="CCD413" s="123"/>
      <c r="CCE413" s="123"/>
      <c r="CCF413" s="123"/>
      <c r="CCG413" s="123"/>
      <c r="CCH413" s="123"/>
      <c r="CCI413" s="123"/>
      <c r="CCJ413" s="123"/>
      <c r="CCK413" s="123"/>
      <c r="CCL413" s="123"/>
      <c r="CCM413" s="123"/>
      <c r="CCN413" s="123"/>
      <c r="CCO413" s="123"/>
      <c r="CCP413" s="123"/>
      <c r="CCQ413" s="123"/>
      <c r="CCR413" s="123"/>
      <c r="CCS413" s="123"/>
      <c r="CCT413" s="123"/>
      <c r="CCU413" s="123"/>
      <c r="CCV413" s="123"/>
      <c r="CCW413" s="123"/>
      <c r="CCX413" s="123"/>
      <c r="CCY413" s="123"/>
      <c r="CCZ413" s="123"/>
      <c r="CDA413" s="123"/>
      <c r="CDB413" s="123"/>
      <c r="CDC413" s="123"/>
      <c r="CDD413" s="123"/>
      <c r="CDE413" s="123"/>
      <c r="CDF413" s="123"/>
      <c r="CDG413" s="123"/>
      <c r="CDH413" s="123"/>
      <c r="CDI413" s="123"/>
      <c r="CDJ413" s="123"/>
      <c r="CDK413" s="123"/>
      <c r="CDL413" s="123"/>
      <c r="CDM413" s="123"/>
      <c r="CDN413" s="123"/>
      <c r="CDO413" s="123"/>
      <c r="CDP413" s="123"/>
      <c r="CDQ413" s="123"/>
      <c r="CDR413" s="123"/>
      <c r="CDS413" s="123"/>
      <c r="CDT413" s="123"/>
      <c r="CDU413" s="123"/>
      <c r="CDV413" s="123"/>
      <c r="CDW413" s="123"/>
      <c r="CDX413" s="123"/>
      <c r="CDY413" s="123"/>
      <c r="CDZ413" s="123"/>
      <c r="CEA413" s="123"/>
      <c r="CEB413" s="123"/>
      <c r="CEC413" s="123"/>
      <c r="CED413" s="123"/>
      <c r="CEE413" s="123"/>
      <c r="CEF413" s="123"/>
      <c r="CEG413" s="123"/>
      <c r="CEH413" s="123"/>
      <c r="CEI413" s="123"/>
      <c r="CEJ413" s="123"/>
      <c r="CEK413" s="123"/>
      <c r="CEL413" s="123"/>
      <c r="CEM413" s="123"/>
      <c r="CEN413" s="123"/>
      <c r="CEO413" s="123"/>
      <c r="CEP413" s="123"/>
      <c r="CEQ413" s="123"/>
      <c r="CER413" s="123"/>
      <c r="CES413" s="123"/>
      <c r="CET413" s="123"/>
      <c r="CEU413" s="123"/>
      <c r="CEV413" s="123"/>
      <c r="CEW413" s="123"/>
      <c r="CEX413" s="123"/>
      <c r="CEY413" s="123"/>
      <c r="CEZ413" s="123"/>
      <c r="CFA413" s="123"/>
      <c r="CFB413" s="123"/>
      <c r="CFC413" s="123"/>
      <c r="CFD413" s="123"/>
      <c r="CFE413" s="123"/>
      <c r="CFF413" s="123"/>
      <c r="CFG413" s="123"/>
      <c r="CFH413" s="123"/>
      <c r="CFI413" s="123"/>
      <c r="CFJ413" s="123"/>
      <c r="CFK413" s="123"/>
      <c r="CFL413" s="123"/>
      <c r="CFM413" s="123"/>
      <c r="CFN413" s="123"/>
      <c r="CFO413" s="123"/>
      <c r="CFP413" s="123"/>
      <c r="CFQ413" s="123"/>
      <c r="CFR413" s="123"/>
      <c r="CFS413" s="123"/>
      <c r="CFT413" s="123"/>
      <c r="CFU413" s="123"/>
      <c r="CFV413" s="123"/>
      <c r="CFW413" s="123"/>
      <c r="CFX413" s="123"/>
      <c r="CFY413" s="123"/>
      <c r="CFZ413" s="123"/>
      <c r="CGA413" s="123"/>
      <c r="CGB413" s="123"/>
      <c r="CGC413" s="123"/>
      <c r="CGD413" s="123"/>
      <c r="CGE413" s="123"/>
      <c r="CGF413" s="123"/>
      <c r="CGG413" s="123"/>
      <c r="CGH413" s="123"/>
      <c r="CGI413" s="123"/>
      <c r="CGJ413" s="123"/>
      <c r="CGK413" s="123"/>
      <c r="CGL413" s="123"/>
      <c r="CGM413" s="123"/>
      <c r="CGN413" s="123"/>
      <c r="CGO413" s="123"/>
      <c r="CGP413" s="123"/>
      <c r="CGQ413" s="123"/>
      <c r="CGR413" s="123"/>
      <c r="CGS413" s="123"/>
      <c r="CGT413" s="123"/>
      <c r="CGU413" s="123"/>
      <c r="CGV413" s="123"/>
      <c r="CGW413" s="123"/>
      <c r="CGX413" s="123"/>
      <c r="CGY413" s="123"/>
      <c r="CGZ413" s="123"/>
      <c r="CHA413" s="123"/>
      <c r="CHB413" s="123"/>
      <c r="CHC413" s="123"/>
      <c r="CHD413" s="123"/>
      <c r="CHE413" s="123"/>
      <c r="CHF413" s="123"/>
      <c r="CHG413" s="123"/>
      <c r="CHH413" s="123"/>
      <c r="CHI413" s="123"/>
      <c r="CHJ413" s="123"/>
      <c r="CHK413" s="123"/>
      <c r="CHL413" s="123"/>
      <c r="CHM413" s="123"/>
      <c r="CHN413" s="123"/>
      <c r="CHO413" s="123"/>
      <c r="CHP413" s="123"/>
      <c r="CHQ413" s="123"/>
      <c r="CHR413" s="123"/>
      <c r="CHS413" s="123"/>
      <c r="CHT413" s="123"/>
      <c r="CHU413" s="123"/>
      <c r="CHV413" s="123"/>
      <c r="CHW413" s="123"/>
      <c r="CHX413" s="123"/>
      <c r="CHY413" s="123"/>
      <c r="CHZ413" s="123"/>
      <c r="CIA413" s="123"/>
      <c r="CIB413" s="123"/>
      <c r="CIC413" s="123"/>
      <c r="CID413" s="123"/>
      <c r="CIE413" s="123"/>
      <c r="CIF413" s="123"/>
      <c r="CIG413" s="123"/>
      <c r="CIH413" s="123"/>
      <c r="CII413" s="123"/>
      <c r="CIJ413" s="123"/>
      <c r="CIK413" s="123"/>
      <c r="CIL413" s="123"/>
      <c r="CIM413" s="123"/>
      <c r="CIN413" s="123"/>
      <c r="CIO413" s="123"/>
      <c r="CIP413" s="123"/>
      <c r="CIQ413" s="123"/>
      <c r="CIR413" s="123"/>
      <c r="CIS413" s="123"/>
      <c r="CIT413" s="123"/>
      <c r="CIU413" s="123"/>
      <c r="CIV413" s="123"/>
      <c r="CIW413" s="123"/>
      <c r="CIX413" s="123"/>
      <c r="CIY413" s="123"/>
      <c r="CIZ413" s="123"/>
      <c r="CJA413" s="123"/>
      <c r="CJB413" s="123"/>
      <c r="CJC413" s="123"/>
      <c r="CJD413" s="123"/>
      <c r="CJE413" s="123"/>
      <c r="CJF413" s="123"/>
      <c r="CJG413" s="123"/>
      <c r="CJH413" s="123"/>
      <c r="CJI413" s="123"/>
      <c r="CJJ413" s="123"/>
      <c r="CJK413" s="123"/>
      <c r="CJL413" s="123"/>
      <c r="CJM413" s="123"/>
      <c r="CJN413" s="123"/>
      <c r="CJO413" s="123"/>
      <c r="CJP413" s="123"/>
      <c r="CJQ413" s="123"/>
      <c r="CJR413" s="123"/>
      <c r="CJS413" s="123"/>
      <c r="CJT413" s="123"/>
      <c r="CJU413" s="123"/>
      <c r="CJV413" s="123"/>
      <c r="CJW413" s="123"/>
      <c r="CJX413" s="123"/>
      <c r="CJY413" s="123"/>
      <c r="CJZ413" s="123"/>
      <c r="CKA413" s="123"/>
      <c r="CKB413" s="123"/>
      <c r="CKC413" s="123"/>
      <c r="CKD413" s="123"/>
      <c r="CKE413" s="123"/>
      <c r="CKF413" s="123"/>
      <c r="CKG413" s="123"/>
      <c r="CKH413" s="123"/>
      <c r="CKI413" s="123"/>
      <c r="CKJ413" s="123"/>
      <c r="CKK413" s="123"/>
      <c r="CKL413" s="123"/>
      <c r="CKM413" s="123"/>
      <c r="CKN413" s="123"/>
      <c r="CKO413" s="123"/>
      <c r="CKP413" s="123"/>
      <c r="CKQ413" s="123"/>
      <c r="CKR413" s="123"/>
      <c r="CKS413" s="123"/>
      <c r="CKT413" s="123"/>
      <c r="CKU413" s="123"/>
      <c r="CKV413" s="123"/>
      <c r="CKW413" s="123"/>
      <c r="CKX413" s="123"/>
      <c r="CKY413" s="123"/>
      <c r="CKZ413" s="123"/>
      <c r="CLA413" s="123"/>
      <c r="CLB413" s="123"/>
      <c r="CLC413" s="123"/>
      <c r="CLD413" s="123"/>
      <c r="CLE413" s="123"/>
      <c r="CLF413" s="123"/>
      <c r="CLG413" s="123"/>
      <c r="CLH413" s="123"/>
      <c r="CLI413" s="123"/>
      <c r="CLJ413" s="123"/>
      <c r="CLK413" s="123"/>
      <c r="CLL413" s="123"/>
      <c r="CLM413" s="123"/>
      <c r="CLN413" s="123"/>
      <c r="CLO413" s="123"/>
      <c r="CLP413" s="123"/>
      <c r="CLQ413" s="123"/>
      <c r="CLR413" s="123"/>
      <c r="CLS413" s="123"/>
      <c r="CLT413" s="123"/>
      <c r="CLU413" s="123"/>
      <c r="CLV413" s="123"/>
      <c r="CLW413" s="123"/>
      <c r="CLX413" s="123"/>
      <c r="CLY413" s="123"/>
      <c r="CLZ413" s="123"/>
      <c r="CMA413" s="123"/>
      <c r="CMB413" s="123"/>
      <c r="CMC413" s="123"/>
      <c r="CMD413" s="123"/>
      <c r="CME413" s="123"/>
      <c r="CMF413" s="123"/>
      <c r="CMG413" s="123"/>
      <c r="CMH413" s="123"/>
      <c r="CMI413" s="123"/>
      <c r="CMJ413" s="123"/>
      <c r="CMK413" s="123"/>
      <c r="CML413" s="123"/>
      <c r="CMM413" s="123"/>
      <c r="CMN413" s="123"/>
      <c r="CMO413" s="123"/>
      <c r="CMP413" s="123"/>
      <c r="CMQ413" s="123"/>
      <c r="CMR413" s="123"/>
      <c r="CMS413" s="123"/>
      <c r="CMT413" s="123"/>
      <c r="CMU413" s="123"/>
      <c r="CMV413" s="123"/>
      <c r="CMW413" s="123"/>
      <c r="CMX413" s="123"/>
      <c r="CMY413" s="123"/>
      <c r="CMZ413" s="123"/>
      <c r="CNA413" s="123"/>
      <c r="CNB413" s="123"/>
      <c r="CNC413" s="123"/>
      <c r="CND413" s="123"/>
      <c r="CNE413" s="123"/>
      <c r="CNF413" s="123"/>
      <c r="CNG413" s="123"/>
      <c r="CNH413" s="123"/>
      <c r="CNI413" s="123"/>
      <c r="CNJ413" s="123"/>
      <c r="CNK413" s="123"/>
      <c r="CNL413" s="123"/>
      <c r="CNM413" s="123"/>
      <c r="CNN413" s="123"/>
      <c r="CNO413" s="123"/>
      <c r="CNP413" s="123"/>
      <c r="CNQ413" s="123"/>
      <c r="CNR413" s="123"/>
      <c r="CNS413" s="123"/>
      <c r="CNT413" s="123"/>
      <c r="CNU413" s="123"/>
      <c r="CNV413" s="123"/>
      <c r="CNW413" s="123"/>
      <c r="CNX413" s="123"/>
      <c r="CNY413" s="123"/>
      <c r="CNZ413" s="123"/>
      <c r="COA413" s="123"/>
      <c r="COB413" s="123"/>
      <c r="COC413" s="123"/>
      <c r="COD413" s="123"/>
      <c r="COE413" s="123"/>
      <c r="COF413" s="123"/>
      <c r="COG413" s="123"/>
      <c r="COH413" s="123"/>
      <c r="COI413" s="123"/>
      <c r="COJ413" s="123"/>
      <c r="COK413" s="123"/>
      <c r="COL413" s="123"/>
      <c r="COM413" s="123"/>
      <c r="CON413" s="123"/>
      <c r="COO413" s="123"/>
      <c r="COP413" s="123"/>
      <c r="COQ413" s="123"/>
      <c r="COR413" s="123"/>
      <c r="COS413" s="123"/>
      <c r="COT413" s="123"/>
      <c r="COU413" s="123"/>
      <c r="COV413" s="123"/>
      <c r="COW413" s="123"/>
      <c r="COX413" s="123"/>
      <c r="COY413" s="123"/>
      <c r="COZ413" s="123"/>
      <c r="CPA413" s="123"/>
      <c r="CPB413" s="123"/>
      <c r="CPC413" s="123"/>
      <c r="CPD413" s="123"/>
      <c r="CPE413" s="123"/>
      <c r="CPF413" s="123"/>
      <c r="CPG413" s="123"/>
      <c r="CPH413" s="123"/>
      <c r="CPI413" s="123"/>
      <c r="CPJ413" s="123"/>
      <c r="CPK413" s="123"/>
      <c r="CPL413" s="123"/>
      <c r="CPM413" s="123"/>
      <c r="CPN413" s="123"/>
      <c r="CPO413" s="123"/>
      <c r="CPP413" s="123"/>
      <c r="CPQ413" s="123"/>
      <c r="CPR413" s="123"/>
      <c r="CPS413" s="123"/>
      <c r="CPT413" s="123"/>
      <c r="CPU413" s="123"/>
      <c r="CPV413" s="123"/>
      <c r="CPW413" s="123"/>
      <c r="CPX413" s="123"/>
      <c r="CPY413" s="123"/>
      <c r="CPZ413" s="123"/>
      <c r="CQA413" s="123"/>
      <c r="CQB413" s="123"/>
      <c r="CQC413" s="123"/>
      <c r="CQD413" s="123"/>
      <c r="CQE413" s="123"/>
      <c r="CQF413" s="123"/>
      <c r="CQG413" s="123"/>
      <c r="CQH413" s="123"/>
      <c r="CQI413" s="123"/>
      <c r="CQJ413" s="123"/>
      <c r="CQK413" s="123"/>
      <c r="CQL413" s="123"/>
      <c r="CQM413" s="123"/>
      <c r="CQN413" s="123"/>
      <c r="CQO413" s="123"/>
      <c r="CQP413" s="123"/>
      <c r="CQQ413" s="123"/>
      <c r="CQR413" s="123"/>
      <c r="CQS413" s="123"/>
      <c r="CQT413" s="123"/>
      <c r="CQU413" s="123"/>
      <c r="CQV413" s="123"/>
      <c r="CQW413" s="123"/>
      <c r="CQX413" s="123"/>
      <c r="CQY413" s="123"/>
      <c r="CQZ413" s="123"/>
      <c r="CRA413" s="123"/>
      <c r="CRB413" s="123"/>
      <c r="CRC413" s="123"/>
      <c r="CRD413" s="123"/>
      <c r="CRE413" s="123"/>
      <c r="CRF413" s="123"/>
      <c r="CRG413" s="123"/>
      <c r="CRH413" s="123"/>
      <c r="CRI413" s="123"/>
      <c r="CRJ413" s="123"/>
      <c r="CRK413" s="123"/>
      <c r="CRL413" s="123"/>
      <c r="CRM413" s="123"/>
      <c r="CRN413" s="123"/>
      <c r="CRO413" s="123"/>
      <c r="CRP413" s="123"/>
      <c r="CRQ413" s="123"/>
      <c r="CRR413" s="123"/>
      <c r="CRS413" s="123"/>
      <c r="CRT413" s="123"/>
      <c r="CRU413" s="123"/>
      <c r="CRV413" s="123"/>
      <c r="CRW413" s="123"/>
      <c r="CRX413" s="123"/>
      <c r="CRY413" s="123"/>
      <c r="CRZ413" s="123"/>
      <c r="CSA413" s="123"/>
      <c r="CSB413" s="123"/>
      <c r="CSC413" s="123"/>
      <c r="CSD413" s="123"/>
      <c r="CSE413" s="123"/>
      <c r="CSF413" s="123"/>
      <c r="CSG413" s="123"/>
      <c r="CSH413" s="123"/>
      <c r="CSI413" s="123"/>
      <c r="CSJ413" s="123"/>
      <c r="CSK413" s="123"/>
      <c r="CSL413" s="123"/>
      <c r="CSM413" s="123"/>
      <c r="CSN413" s="123"/>
      <c r="CSO413" s="123"/>
      <c r="CSP413" s="123"/>
      <c r="CSQ413" s="123"/>
      <c r="CSR413" s="123"/>
      <c r="CSS413" s="123"/>
      <c r="CST413" s="123"/>
      <c r="CSU413" s="123"/>
      <c r="CSV413" s="123"/>
      <c r="CSW413" s="123"/>
      <c r="CSX413" s="123"/>
      <c r="CSY413" s="123"/>
      <c r="CSZ413" s="123"/>
      <c r="CTA413" s="123"/>
      <c r="CTB413" s="123"/>
      <c r="CTC413" s="123"/>
      <c r="CTD413" s="123"/>
      <c r="CTE413" s="123"/>
      <c r="CTF413" s="123"/>
      <c r="CTG413" s="123"/>
      <c r="CTH413" s="123"/>
      <c r="CTI413" s="123"/>
      <c r="CTJ413" s="123"/>
      <c r="CTK413" s="123"/>
      <c r="CTL413" s="123"/>
      <c r="CTM413" s="123"/>
      <c r="CTN413" s="123"/>
      <c r="CTO413" s="123"/>
      <c r="CTP413" s="123"/>
      <c r="CTQ413" s="123"/>
      <c r="CTR413" s="123"/>
      <c r="CTS413" s="123"/>
      <c r="CTT413" s="123"/>
      <c r="CTU413" s="123"/>
      <c r="CTV413" s="123"/>
      <c r="CTW413" s="123"/>
      <c r="CTX413" s="123"/>
      <c r="CTY413" s="123"/>
      <c r="CTZ413" s="123"/>
      <c r="CUA413" s="123"/>
      <c r="CUB413" s="123"/>
      <c r="CUC413" s="123"/>
      <c r="CUD413" s="123"/>
      <c r="CUE413" s="123"/>
      <c r="CUF413" s="123"/>
      <c r="CUG413" s="123"/>
      <c r="CUH413" s="123"/>
      <c r="CUI413" s="123"/>
      <c r="CUJ413" s="123"/>
      <c r="CUK413" s="123"/>
      <c r="CUL413" s="123"/>
      <c r="CUM413" s="123"/>
      <c r="CUN413" s="123"/>
      <c r="CUO413" s="123"/>
      <c r="CUP413" s="123"/>
      <c r="CUQ413" s="123"/>
      <c r="CUR413" s="123"/>
      <c r="CUS413" s="123"/>
      <c r="CUT413" s="123"/>
      <c r="CUU413" s="123"/>
      <c r="CUV413" s="123"/>
      <c r="CUW413" s="123"/>
      <c r="CUX413" s="123"/>
      <c r="CUY413" s="123"/>
      <c r="CUZ413" s="123"/>
      <c r="CVA413" s="123"/>
      <c r="CVB413" s="123"/>
      <c r="CVC413" s="123"/>
      <c r="CVD413" s="123"/>
      <c r="CVE413" s="123"/>
      <c r="CVF413" s="123"/>
      <c r="CVG413" s="123"/>
      <c r="CVH413" s="123"/>
      <c r="CVI413" s="123"/>
      <c r="CVJ413" s="123"/>
      <c r="CVK413" s="123"/>
      <c r="CVL413" s="123"/>
      <c r="CVM413" s="123"/>
      <c r="CVN413" s="123"/>
      <c r="CVO413" s="123"/>
      <c r="CVP413" s="123"/>
      <c r="CVQ413" s="123"/>
      <c r="CVR413" s="123"/>
      <c r="CVS413" s="123"/>
      <c r="CVT413" s="123"/>
      <c r="CVU413" s="123"/>
      <c r="CVV413" s="123"/>
      <c r="CVW413" s="123"/>
      <c r="CVX413" s="123"/>
      <c r="CVY413" s="123"/>
      <c r="CVZ413" s="123"/>
      <c r="CWA413" s="123"/>
      <c r="CWB413" s="123"/>
      <c r="CWC413" s="123"/>
      <c r="CWD413" s="123"/>
      <c r="CWE413" s="123"/>
      <c r="CWF413" s="123"/>
      <c r="CWG413" s="123"/>
      <c r="CWH413" s="123"/>
      <c r="CWI413" s="123"/>
      <c r="CWJ413" s="123"/>
      <c r="CWK413" s="123"/>
      <c r="CWL413" s="123"/>
      <c r="CWM413" s="123"/>
      <c r="CWN413" s="123"/>
      <c r="CWO413" s="123"/>
      <c r="CWP413" s="123"/>
      <c r="CWQ413" s="123"/>
      <c r="CWR413" s="123"/>
      <c r="CWS413" s="123"/>
      <c r="CWT413" s="123"/>
      <c r="CWU413" s="123"/>
      <c r="CWV413" s="123"/>
      <c r="CWW413" s="123"/>
      <c r="CWX413" s="123"/>
      <c r="CWY413" s="123"/>
      <c r="CWZ413" s="123"/>
      <c r="CXA413" s="123"/>
      <c r="CXB413" s="123"/>
      <c r="CXC413" s="123"/>
      <c r="CXD413" s="123"/>
      <c r="CXE413" s="123"/>
      <c r="CXF413" s="123"/>
      <c r="CXG413" s="123"/>
      <c r="CXH413" s="123"/>
      <c r="CXI413" s="123"/>
      <c r="CXJ413" s="123"/>
      <c r="CXK413" s="123"/>
      <c r="CXL413" s="123"/>
      <c r="CXM413" s="123"/>
      <c r="CXN413" s="123"/>
      <c r="CXO413" s="123"/>
      <c r="CXP413" s="123"/>
      <c r="CXQ413" s="123"/>
      <c r="CXR413" s="123"/>
      <c r="CXS413" s="123"/>
      <c r="CXT413" s="123"/>
      <c r="CXU413" s="123"/>
      <c r="CXV413" s="123"/>
      <c r="CXW413" s="123"/>
      <c r="CXX413" s="123"/>
      <c r="CXY413" s="123"/>
      <c r="CXZ413" s="123"/>
      <c r="CYA413" s="123"/>
      <c r="CYB413" s="123"/>
      <c r="CYC413" s="123"/>
      <c r="CYD413" s="123"/>
      <c r="CYE413" s="123"/>
      <c r="CYF413" s="123"/>
      <c r="CYG413" s="123"/>
      <c r="CYH413" s="123"/>
      <c r="CYI413" s="123"/>
      <c r="CYJ413" s="123"/>
      <c r="CYK413" s="123"/>
      <c r="CYL413" s="123"/>
      <c r="CYM413" s="123"/>
      <c r="CYN413" s="123"/>
      <c r="CYO413" s="123"/>
      <c r="CYP413" s="123"/>
      <c r="CYQ413" s="123"/>
      <c r="CYR413" s="123"/>
      <c r="CYS413" s="123"/>
      <c r="CYT413" s="123"/>
      <c r="CYU413" s="123"/>
      <c r="CYV413" s="123"/>
      <c r="CYW413" s="123"/>
      <c r="CYX413" s="123"/>
      <c r="CYY413" s="123"/>
      <c r="CYZ413" s="123"/>
      <c r="CZA413" s="123"/>
      <c r="CZB413" s="123"/>
      <c r="CZC413" s="123"/>
      <c r="CZD413" s="123"/>
      <c r="CZE413" s="123"/>
      <c r="CZF413" s="123"/>
      <c r="CZG413" s="123"/>
      <c r="CZH413" s="123"/>
      <c r="CZI413" s="123"/>
      <c r="CZJ413" s="123"/>
      <c r="CZK413" s="123"/>
      <c r="CZL413" s="123"/>
      <c r="CZM413" s="123"/>
      <c r="CZN413" s="123"/>
      <c r="CZO413" s="123"/>
      <c r="CZP413" s="123"/>
      <c r="CZQ413" s="123"/>
      <c r="CZR413" s="123"/>
      <c r="CZS413" s="123"/>
      <c r="CZT413" s="123"/>
      <c r="CZU413" s="123"/>
      <c r="CZV413" s="123"/>
      <c r="CZW413" s="123"/>
      <c r="CZX413" s="123"/>
      <c r="CZY413" s="123"/>
      <c r="CZZ413" s="123"/>
      <c r="DAA413" s="123"/>
      <c r="DAB413" s="123"/>
      <c r="DAC413" s="123"/>
      <c r="DAD413" s="123"/>
      <c r="DAE413" s="123"/>
      <c r="DAF413" s="123"/>
      <c r="DAG413" s="123"/>
      <c r="DAH413" s="123"/>
      <c r="DAI413" s="123"/>
      <c r="DAJ413" s="123"/>
      <c r="DAK413" s="123"/>
      <c r="DAL413" s="123"/>
      <c r="DAM413" s="123"/>
      <c r="DAN413" s="123"/>
      <c r="DAO413" s="123"/>
      <c r="DAP413" s="123"/>
      <c r="DAQ413" s="123"/>
      <c r="DAR413" s="123"/>
      <c r="DAS413" s="123"/>
      <c r="DAT413" s="123"/>
      <c r="DAU413" s="123"/>
      <c r="DAV413" s="123"/>
      <c r="DAW413" s="123"/>
      <c r="DAX413" s="123"/>
      <c r="DAY413" s="123"/>
      <c r="DAZ413" s="123"/>
      <c r="DBA413" s="123"/>
      <c r="DBB413" s="123"/>
      <c r="DBC413" s="123"/>
      <c r="DBD413" s="123"/>
      <c r="DBE413" s="123"/>
      <c r="DBF413" s="123"/>
      <c r="DBG413" s="123"/>
      <c r="DBH413" s="123"/>
      <c r="DBI413" s="123"/>
      <c r="DBJ413" s="123"/>
      <c r="DBK413" s="123"/>
      <c r="DBL413" s="123"/>
      <c r="DBM413" s="123"/>
      <c r="DBN413" s="123"/>
      <c r="DBO413" s="123"/>
      <c r="DBP413" s="123"/>
      <c r="DBQ413" s="123"/>
      <c r="DBR413" s="123"/>
      <c r="DBS413" s="123"/>
      <c r="DBT413" s="123"/>
      <c r="DBU413" s="123"/>
      <c r="DBV413" s="123"/>
      <c r="DBW413" s="123"/>
      <c r="DBX413" s="123"/>
      <c r="DBY413" s="123"/>
      <c r="DBZ413" s="123"/>
      <c r="DCA413" s="123"/>
      <c r="DCB413" s="123"/>
      <c r="DCC413" s="123"/>
      <c r="DCD413" s="123"/>
      <c r="DCE413" s="123"/>
      <c r="DCF413" s="123"/>
      <c r="DCG413" s="123"/>
      <c r="DCH413" s="123"/>
      <c r="DCI413" s="123"/>
      <c r="DCJ413" s="123"/>
      <c r="DCK413" s="123"/>
      <c r="DCL413" s="123"/>
      <c r="DCM413" s="123"/>
      <c r="DCN413" s="123"/>
      <c r="DCO413" s="123"/>
      <c r="DCP413" s="123"/>
      <c r="DCQ413" s="123"/>
      <c r="DCR413" s="123"/>
      <c r="DCS413" s="123"/>
      <c r="DCT413" s="123"/>
      <c r="DCU413" s="123"/>
      <c r="DCV413" s="123"/>
      <c r="DCW413" s="123"/>
      <c r="DCX413" s="123"/>
      <c r="DCY413" s="123"/>
      <c r="DCZ413" s="123"/>
      <c r="DDA413" s="123"/>
      <c r="DDB413" s="123"/>
      <c r="DDC413" s="123"/>
      <c r="DDD413" s="123"/>
      <c r="DDE413" s="123"/>
      <c r="DDF413" s="123"/>
      <c r="DDG413" s="123"/>
      <c r="DDH413" s="123"/>
      <c r="DDI413" s="123"/>
      <c r="DDJ413" s="123"/>
      <c r="DDK413" s="123"/>
      <c r="DDL413" s="123"/>
      <c r="DDM413" s="123"/>
      <c r="DDN413" s="123"/>
      <c r="DDO413" s="123"/>
      <c r="DDP413" s="123"/>
      <c r="DDQ413" s="123"/>
      <c r="DDR413" s="123"/>
      <c r="DDS413" s="123"/>
      <c r="DDT413" s="123"/>
      <c r="DDU413" s="123"/>
      <c r="DDV413" s="123"/>
      <c r="DDW413" s="123"/>
      <c r="DDX413" s="123"/>
      <c r="DDY413" s="123"/>
      <c r="DDZ413" s="123"/>
      <c r="DEA413" s="123"/>
      <c r="DEB413" s="123"/>
      <c r="DEC413" s="123"/>
      <c r="DED413" s="123"/>
      <c r="DEE413" s="123"/>
      <c r="DEF413" s="123"/>
      <c r="DEG413" s="123"/>
      <c r="DEH413" s="123"/>
      <c r="DEI413" s="123"/>
      <c r="DEJ413" s="123"/>
      <c r="DEK413" s="123"/>
      <c r="DEL413" s="123"/>
      <c r="DEM413" s="123"/>
      <c r="DEN413" s="123"/>
      <c r="DEO413" s="123"/>
      <c r="DEP413" s="123"/>
      <c r="DEQ413" s="123"/>
      <c r="DER413" s="123"/>
      <c r="DES413" s="123"/>
      <c r="DET413" s="123"/>
      <c r="DEU413" s="123"/>
      <c r="DEV413" s="123"/>
      <c r="DEW413" s="123"/>
      <c r="DEX413" s="123"/>
      <c r="DEY413" s="123"/>
      <c r="DEZ413" s="123"/>
      <c r="DFA413" s="123"/>
      <c r="DFB413" s="123"/>
      <c r="DFC413" s="123"/>
      <c r="DFD413" s="123"/>
      <c r="DFE413" s="123"/>
      <c r="DFF413" s="123"/>
      <c r="DFG413" s="123"/>
      <c r="DFH413" s="123"/>
      <c r="DFI413" s="123"/>
      <c r="DFJ413" s="123"/>
      <c r="DFK413" s="123"/>
      <c r="DFL413" s="123"/>
      <c r="DFM413" s="123"/>
      <c r="DFN413" s="123"/>
      <c r="DFO413" s="123"/>
      <c r="DFP413" s="123"/>
      <c r="DFQ413" s="123"/>
      <c r="DFR413" s="123"/>
      <c r="DFS413" s="123"/>
      <c r="DFT413" s="123"/>
      <c r="DFU413" s="123"/>
      <c r="DFV413" s="123"/>
      <c r="DFW413" s="123"/>
      <c r="DFX413" s="123"/>
      <c r="DFY413" s="123"/>
      <c r="DFZ413" s="123"/>
      <c r="DGA413" s="123"/>
      <c r="DGB413" s="123"/>
      <c r="DGC413" s="123"/>
      <c r="DGD413" s="123"/>
      <c r="DGE413" s="123"/>
      <c r="DGF413" s="123"/>
      <c r="DGG413" s="123"/>
      <c r="DGH413" s="123"/>
      <c r="DGI413" s="123"/>
      <c r="DGJ413" s="123"/>
      <c r="DGK413" s="123"/>
      <c r="DGL413" s="123"/>
      <c r="DGM413" s="123"/>
      <c r="DGN413" s="123"/>
      <c r="DGO413" s="123"/>
      <c r="DGP413" s="123"/>
      <c r="DGQ413" s="123"/>
      <c r="DGR413" s="123"/>
      <c r="DGS413" s="123"/>
      <c r="DGT413" s="123"/>
      <c r="DGU413" s="123"/>
      <c r="DGV413" s="123"/>
      <c r="DGW413" s="123"/>
      <c r="DGX413" s="123"/>
      <c r="DGY413" s="123"/>
      <c r="DGZ413" s="123"/>
      <c r="DHA413" s="123"/>
      <c r="DHB413" s="123"/>
      <c r="DHC413" s="123"/>
      <c r="DHD413" s="123"/>
      <c r="DHE413" s="123"/>
      <c r="DHF413" s="123"/>
      <c r="DHG413" s="123"/>
      <c r="DHH413" s="123"/>
      <c r="DHI413" s="123"/>
      <c r="DHJ413" s="123"/>
      <c r="DHK413" s="123"/>
      <c r="DHL413" s="123"/>
      <c r="DHM413" s="123"/>
      <c r="DHN413" s="123"/>
      <c r="DHO413" s="123"/>
      <c r="DHP413" s="123"/>
      <c r="DHQ413" s="123"/>
      <c r="DHR413" s="123"/>
      <c r="DHS413" s="123"/>
      <c r="DHT413" s="123"/>
      <c r="DHU413" s="123"/>
      <c r="DHV413" s="123"/>
      <c r="DHW413" s="123"/>
      <c r="DHX413" s="123"/>
      <c r="DHY413" s="123"/>
      <c r="DHZ413" s="123"/>
      <c r="DIA413" s="123"/>
      <c r="DIB413" s="123"/>
      <c r="DIC413" s="123"/>
      <c r="DID413" s="123"/>
      <c r="DIE413" s="123"/>
      <c r="DIF413" s="123"/>
      <c r="DIG413" s="123"/>
      <c r="DIH413" s="123"/>
      <c r="DII413" s="123"/>
      <c r="DIJ413" s="123"/>
      <c r="DIK413" s="123"/>
      <c r="DIL413" s="123"/>
      <c r="DIM413" s="123"/>
      <c r="DIN413" s="123"/>
      <c r="DIO413" s="123"/>
      <c r="DIP413" s="123"/>
      <c r="DIQ413" s="123"/>
      <c r="DIR413" s="123"/>
      <c r="DIS413" s="123"/>
      <c r="DIT413" s="123"/>
      <c r="DIU413" s="123"/>
      <c r="DIV413" s="123"/>
      <c r="DIW413" s="123"/>
      <c r="DIX413" s="123"/>
      <c r="DIY413" s="123"/>
      <c r="DIZ413" s="123"/>
      <c r="DJA413" s="123"/>
      <c r="DJB413" s="123"/>
      <c r="DJC413" s="123"/>
      <c r="DJD413" s="123"/>
      <c r="DJE413" s="123"/>
      <c r="DJF413" s="123"/>
      <c r="DJG413" s="123"/>
      <c r="DJH413" s="123"/>
      <c r="DJI413" s="123"/>
      <c r="DJJ413" s="123"/>
      <c r="DJK413" s="123"/>
      <c r="DJL413" s="123"/>
      <c r="DJM413" s="123"/>
      <c r="DJN413" s="123"/>
      <c r="DJO413" s="123"/>
      <c r="DJP413" s="123"/>
      <c r="DJQ413" s="123"/>
      <c r="DJR413" s="123"/>
      <c r="DJS413" s="123"/>
      <c r="DJT413" s="123"/>
      <c r="DJU413" s="123"/>
      <c r="DJV413" s="123"/>
      <c r="DJW413" s="123"/>
      <c r="DJX413" s="123"/>
      <c r="DJY413" s="123"/>
      <c r="DJZ413" s="123"/>
      <c r="DKA413" s="123"/>
      <c r="DKB413" s="123"/>
      <c r="DKC413" s="123"/>
      <c r="DKD413" s="123"/>
      <c r="DKE413" s="123"/>
      <c r="DKF413" s="123"/>
      <c r="DKG413" s="123"/>
      <c r="DKH413" s="123"/>
      <c r="DKI413" s="123"/>
      <c r="DKJ413" s="123"/>
      <c r="DKK413" s="123"/>
      <c r="DKL413" s="123"/>
      <c r="DKM413" s="123"/>
      <c r="DKN413" s="123"/>
      <c r="DKO413" s="123"/>
      <c r="DKP413" s="123"/>
      <c r="DKQ413" s="123"/>
      <c r="DKR413" s="123"/>
      <c r="DKS413" s="123"/>
      <c r="DKT413" s="123"/>
      <c r="DKU413" s="123"/>
      <c r="DKV413" s="123"/>
      <c r="DKW413" s="123"/>
      <c r="DKX413" s="123"/>
      <c r="DKY413" s="123"/>
      <c r="DKZ413" s="123"/>
      <c r="DLA413" s="123"/>
      <c r="DLB413" s="123"/>
      <c r="DLC413" s="123"/>
      <c r="DLD413" s="123"/>
      <c r="DLE413" s="123"/>
      <c r="DLF413" s="123"/>
      <c r="DLG413" s="123"/>
      <c r="DLH413" s="123"/>
      <c r="DLI413" s="123"/>
      <c r="DLJ413" s="123"/>
      <c r="DLK413" s="123"/>
      <c r="DLL413" s="123"/>
      <c r="DLM413" s="123"/>
      <c r="DLN413" s="123"/>
      <c r="DLO413" s="123"/>
      <c r="DLP413" s="123"/>
      <c r="DLQ413" s="123"/>
      <c r="DLR413" s="123"/>
      <c r="DLS413" s="123"/>
      <c r="DLT413" s="123"/>
      <c r="DLU413" s="123"/>
      <c r="DLV413" s="123"/>
      <c r="DLW413" s="123"/>
      <c r="DLX413" s="123"/>
      <c r="DLY413" s="123"/>
      <c r="DLZ413" s="123"/>
      <c r="DMA413" s="123"/>
      <c r="DMB413" s="123"/>
      <c r="DMC413" s="123"/>
      <c r="DMD413" s="123"/>
      <c r="DME413" s="123"/>
      <c r="DMF413" s="123"/>
      <c r="DMG413" s="123"/>
      <c r="DMH413" s="123"/>
      <c r="DMI413" s="123"/>
      <c r="DMJ413" s="123"/>
      <c r="DMK413" s="123"/>
      <c r="DML413" s="123"/>
      <c r="DMM413" s="123"/>
      <c r="DMN413" s="123"/>
      <c r="DMO413" s="123"/>
      <c r="DMP413" s="123"/>
      <c r="DMQ413" s="123"/>
      <c r="DMR413" s="123"/>
      <c r="DMS413" s="123"/>
      <c r="DMT413" s="123"/>
      <c r="DMU413" s="123"/>
      <c r="DMV413" s="123"/>
      <c r="DMW413" s="123"/>
      <c r="DMX413" s="123"/>
      <c r="DMY413" s="123"/>
      <c r="DMZ413" s="123"/>
      <c r="DNA413" s="123"/>
      <c r="DNB413" s="123"/>
      <c r="DNC413" s="123"/>
      <c r="DND413" s="123"/>
      <c r="DNE413" s="123"/>
      <c r="DNF413" s="123"/>
      <c r="DNG413" s="123"/>
      <c r="DNH413" s="123"/>
      <c r="DNI413" s="123"/>
      <c r="DNJ413" s="123"/>
      <c r="DNK413" s="123"/>
      <c r="DNL413" s="123"/>
      <c r="DNM413" s="123"/>
      <c r="DNN413" s="123"/>
      <c r="DNO413" s="123"/>
      <c r="DNP413" s="123"/>
      <c r="DNQ413" s="123"/>
      <c r="DNR413" s="123"/>
      <c r="DNS413" s="123"/>
      <c r="DNT413" s="123"/>
      <c r="DNU413" s="123"/>
      <c r="DNV413" s="123"/>
      <c r="DNW413" s="123"/>
      <c r="DNX413" s="123"/>
      <c r="DNY413" s="123"/>
      <c r="DNZ413" s="123"/>
      <c r="DOA413" s="123"/>
      <c r="DOB413" s="123"/>
      <c r="DOC413" s="123"/>
      <c r="DOD413" s="123"/>
      <c r="DOE413" s="123"/>
      <c r="DOF413" s="123"/>
      <c r="DOG413" s="123"/>
      <c r="DOH413" s="123"/>
      <c r="DOI413" s="123"/>
      <c r="DOJ413" s="123"/>
      <c r="DOK413" s="123"/>
      <c r="DOL413" s="123"/>
      <c r="DOM413" s="123"/>
      <c r="DON413" s="123"/>
      <c r="DOO413" s="123"/>
      <c r="DOP413" s="123"/>
      <c r="DOQ413" s="123"/>
      <c r="DOR413" s="123"/>
      <c r="DOS413" s="123"/>
      <c r="DOT413" s="123"/>
      <c r="DOU413" s="123"/>
      <c r="DOV413" s="123"/>
      <c r="DOW413" s="123"/>
      <c r="DOX413" s="123"/>
      <c r="DOY413" s="123"/>
      <c r="DOZ413" s="123"/>
      <c r="DPA413" s="123"/>
      <c r="DPB413" s="123"/>
      <c r="DPC413" s="123"/>
      <c r="DPD413" s="123"/>
      <c r="DPE413" s="123"/>
      <c r="DPF413" s="123"/>
      <c r="DPG413" s="123"/>
      <c r="DPH413" s="123"/>
      <c r="DPI413" s="123"/>
      <c r="DPJ413" s="123"/>
      <c r="DPK413" s="123"/>
      <c r="DPL413" s="123"/>
      <c r="DPM413" s="123"/>
      <c r="DPN413" s="123"/>
      <c r="DPO413" s="123"/>
      <c r="DPP413" s="123"/>
      <c r="DPQ413" s="123"/>
      <c r="DPR413" s="123"/>
      <c r="DPS413" s="123"/>
      <c r="DPT413" s="123"/>
      <c r="DPU413" s="123"/>
      <c r="DPV413" s="123"/>
      <c r="DPW413" s="123"/>
      <c r="DPX413" s="123"/>
      <c r="DPY413" s="123"/>
      <c r="DPZ413" s="123"/>
      <c r="DQA413" s="123"/>
      <c r="DQB413" s="123"/>
      <c r="DQC413" s="123"/>
      <c r="DQD413" s="123"/>
      <c r="DQE413" s="123"/>
      <c r="DQF413" s="123"/>
      <c r="DQG413" s="123"/>
      <c r="DQH413" s="123"/>
      <c r="DQI413" s="123"/>
      <c r="DQJ413" s="123"/>
      <c r="DQK413" s="123"/>
      <c r="DQL413" s="123"/>
      <c r="DQM413" s="123"/>
      <c r="DQN413" s="123"/>
      <c r="DQO413" s="123"/>
      <c r="DQP413" s="123"/>
      <c r="DQQ413" s="123"/>
      <c r="DQR413" s="123"/>
      <c r="DQS413" s="123"/>
      <c r="DQT413" s="123"/>
      <c r="DQU413" s="123"/>
      <c r="DQV413" s="123"/>
      <c r="DQW413" s="123"/>
      <c r="DQX413" s="123"/>
      <c r="DQY413" s="123"/>
      <c r="DQZ413" s="123"/>
      <c r="DRA413" s="123"/>
      <c r="DRB413" s="123"/>
      <c r="DRC413" s="123"/>
      <c r="DRD413" s="123"/>
      <c r="DRE413" s="123"/>
      <c r="DRF413" s="123"/>
      <c r="DRG413" s="123"/>
      <c r="DRH413" s="123"/>
      <c r="DRI413" s="123"/>
      <c r="DRJ413" s="123"/>
      <c r="DRK413" s="123"/>
      <c r="DRL413" s="123"/>
      <c r="DRM413" s="123"/>
      <c r="DRN413" s="123"/>
      <c r="DRO413" s="123"/>
      <c r="DRP413" s="123"/>
      <c r="DRQ413" s="123"/>
      <c r="DRR413" s="123"/>
      <c r="DRS413" s="123"/>
      <c r="DRT413" s="123"/>
      <c r="DRU413" s="123"/>
      <c r="DRV413" s="123"/>
      <c r="DRW413" s="123"/>
      <c r="DRX413" s="123"/>
      <c r="DRY413" s="123"/>
      <c r="DRZ413" s="123"/>
      <c r="DSA413" s="123"/>
      <c r="DSB413" s="123"/>
      <c r="DSC413" s="123"/>
      <c r="DSD413" s="123"/>
      <c r="DSE413" s="123"/>
      <c r="DSF413" s="123"/>
      <c r="DSG413" s="123"/>
      <c r="DSH413" s="123"/>
      <c r="DSI413" s="123"/>
      <c r="DSJ413" s="123"/>
      <c r="DSK413" s="123"/>
      <c r="DSL413" s="123"/>
      <c r="DSM413" s="123"/>
      <c r="DSN413" s="123"/>
      <c r="DSO413" s="123"/>
      <c r="DSP413" s="123"/>
      <c r="DSQ413" s="123"/>
      <c r="DSR413" s="123"/>
      <c r="DSS413" s="123"/>
      <c r="DST413" s="123"/>
      <c r="DSU413" s="123"/>
      <c r="DSV413" s="123"/>
      <c r="DSW413" s="123"/>
      <c r="DSX413" s="123"/>
      <c r="DSY413" s="123"/>
      <c r="DSZ413" s="123"/>
      <c r="DTA413" s="123"/>
      <c r="DTB413" s="123"/>
      <c r="DTC413" s="123"/>
      <c r="DTD413" s="123"/>
      <c r="DTE413" s="123"/>
      <c r="DTF413" s="123"/>
      <c r="DTG413" s="123"/>
      <c r="DTH413" s="123"/>
      <c r="DTI413" s="123"/>
      <c r="DTJ413" s="123"/>
      <c r="DTK413" s="123"/>
      <c r="DTL413" s="123"/>
      <c r="DTM413" s="123"/>
      <c r="DTN413" s="123"/>
      <c r="DTO413" s="123"/>
      <c r="DTP413" s="123"/>
      <c r="DTQ413" s="123"/>
      <c r="DTR413" s="123"/>
      <c r="DTS413" s="123"/>
      <c r="DTT413" s="123"/>
      <c r="DTU413" s="123"/>
      <c r="DTV413" s="123"/>
      <c r="DTW413" s="123"/>
      <c r="DTX413" s="123"/>
      <c r="DTY413" s="123"/>
      <c r="DTZ413" s="123"/>
      <c r="DUA413" s="123"/>
      <c r="DUB413" s="123"/>
      <c r="DUC413" s="123"/>
      <c r="DUD413" s="123"/>
      <c r="DUE413" s="123"/>
      <c r="DUF413" s="123"/>
      <c r="DUG413" s="123"/>
      <c r="DUH413" s="123"/>
      <c r="DUI413" s="123"/>
      <c r="DUJ413" s="123"/>
      <c r="DUK413" s="123"/>
      <c r="DUL413" s="123"/>
      <c r="DUM413" s="123"/>
      <c r="DUN413" s="123"/>
      <c r="DUO413" s="123"/>
      <c r="DUP413" s="123"/>
      <c r="DUQ413" s="123"/>
      <c r="DUR413" s="123"/>
      <c r="DUS413" s="123"/>
      <c r="DUT413" s="123"/>
      <c r="DUU413" s="123"/>
      <c r="DUV413" s="123"/>
      <c r="DUW413" s="123"/>
      <c r="DUX413" s="123"/>
      <c r="DUY413" s="123"/>
      <c r="DUZ413" s="123"/>
      <c r="DVA413" s="123"/>
      <c r="DVB413" s="123"/>
      <c r="DVC413" s="123"/>
      <c r="DVD413" s="123"/>
      <c r="DVE413" s="123"/>
      <c r="DVF413" s="123"/>
      <c r="DVG413" s="123"/>
      <c r="DVH413" s="123"/>
      <c r="DVI413" s="123"/>
      <c r="DVJ413" s="123"/>
      <c r="DVK413" s="123"/>
      <c r="DVL413" s="123"/>
      <c r="DVM413" s="123"/>
      <c r="DVN413" s="123"/>
      <c r="DVO413" s="123"/>
      <c r="DVP413" s="123"/>
      <c r="DVQ413" s="123"/>
      <c r="DVR413" s="123"/>
      <c r="DVS413" s="123"/>
      <c r="DVT413" s="123"/>
      <c r="DVU413" s="123"/>
      <c r="DVV413" s="123"/>
      <c r="DVW413" s="123"/>
      <c r="DVX413" s="123"/>
      <c r="DVY413" s="123"/>
      <c r="DVZ413" s="123"/>
      <c r="DWA413" s="123"/>
      <c r="DWB413" s="123"/>
      <c r="DWC413" s="123"/>
      <c r="DWD413" s="123"/>
      <c r="DWE413" s="123"/>
      <c r="DWF413" s="123"/>
      <c r="DWG413" s="123"/>
      <c r="DWH413" s="123"/>
      <c r="DWI413" s="123"/>
      <c r="DWJ413" s="123"/>
      <c r="DWK413" s="123"/>
      <c r="DWL413" s="123"/>
      <c r="DWM413" s="123"/>
      <c r="DWN413" s="123"/>
      <c r="DWO413" s="123"/>
      <c r="DWP413" s="123"/>
      <c r="DWQ413" s="123"/>
      <c r="DWR413" s="123"/>
      <c r="DWS413" s="123"/>
      <c r="DWT413" s="123"/>
      <c r="DWU413" s="123"/>
      <c r="DWV413" s="123"/>
      <c r="DWW413" s="123"/>
      <c r="DWX413" s="123"/>
      <c r="DWY413" s="123"/>
      <c r="DWZ413" s="123"/>
      <c r="DXA413" s="123"/>
      <c r="DXB413" s="123"/>
      <c r="DXC413" s="123"/>
      <c r="DXD413" s="123"/>
      <c r="DXE413" s="123"/>
      <c r="DXF413" s="123"/>
      <c r="DXG413" s="123"/>
      <c r="DXH413" s="123"/>
      <c r="DXI413" s="123"/>
      <c r="DXJ413" s="123"/>
      <c r="DXK413" s="123"/>
      <c r="DXL413" s="123"/>
      <c r="DXM413" s="123"/>
      <c r="DXN413" s="123"/>
      <c r="DXO413" s="123"/>
      <c r="DXP413" s="123"/>
      <c r="DXQ413" s="123"/>
      <c r="DXR413" s="123"/>
      <c r="DXS413" s="123"/>
      <c r="DXT413" s="123"/>
      <c r="DXU413" s="123"/>
      <c r="DXV413" s="123"/>
      <c r="DXW413" s="123"/>
      <c r="DXX413" s="123"/>
      <c r="DXY413" s="123"/>
      <c r="DXZ413" s="123"/>
      <c r="DYA413" s="123"/>
      <c r="DYB413" s="123"/>
      <c r="DYC413" s="123"/>
      <c r="DYD413" s="123"/>
      <c r="DYE413" s="123"/>
      <c r="DYF413" s="123"/>
      <c r="DYG413" s="123"/>
      <c r="DYH413" s="123"/>
      <c r="DYI413" s="123"/>
      <c r="DYJ413" s="123"/>
      <c r="DYK413" s="123"/>
      <c r="DYL413" s="123"/>
      <c r="DYM413" s="123"/>
      <c r="DYN413" s="123"/>
      <c r="DYO413" s="123"/>
      <c r="DYP413" s="123"/>
      <c r="DYQ413" s="123"/>
      <c r="DYR413" s="123"/>
      <c r="DYS413" s="123"/>
      <c r="DYT413" s="123"/>
      <c r="DYU413" s="123"/>
      <c r="DYV413" s="123"/>
      <c r="DYW413" s="123"/>
      <c r="DYX413" s="123"/>
      <c r="DYY413" s="123"/>
      <c r="DYZ413" s="123"/>
      <c r="DZA413" s="123"/>
      <c r="DZB413" s="123"/>
      <c r="DZC413" s="123"/>
      <c r="DZD413" s="123"/>
      <c r="DZE413" s="123"/>
      <c r="DZF413" s="123"/>
      <c r="DZG413" s="123"/>
      <c r="DZH413" s="123"/>
      <c r="DZI413" s="123"/>
      <c r="DZJ413" s="123"/>
      <c r="DZK413" s="123"/>
      <c r="DZL413" s="123"/>
      <c r="DZM413" s="123"/>
      <c r="DZN413" s="123"/>
      <c r="DZO413" s="123"/>
      <c r="DZP413" s="123"/>
      <c r="DZQ413" s="123"/>
      <c r="DZR413" s="123"/>
      <c r="DZS413" s="123"/>
      <c r="DZT413" s="123"/>
      <c r="DZU413" s="123"/>
      <c r="DZV413" s="123"/>
      <c r="DZW413" s="123"/>
      <c r="DZX413" s="123"/>
      <c r="DZY413" s="123"/>
      <c r="DZZ413" s="123"/>
      <c r="EAA413" s="123"/>
      <c r="EAB413" s="123"/>
      <c r="EAC413" s="123"/>
      <c r="EAD413" s="123"/>
      <c r="EAE413" s="123"/>
      <c r="EAF413" s="123"/>
      <c r="EAG413" s="123"/>
      <c r="EAH413" s="123"/>
      <c r="EAI413" s="123"/>
      <c r="EAJ413" s="123"/>
      <c r="EAK413" s="123"/>
      <c r="EAL413" s="123"/>
      <c r="EAM413" s="123"/>
      <c r="EAN413" s="123"/>
      <c r="EAO413" s="123"/>
      <c r="EAP413" s="123"/>
      <c r="EAQ413" s="123"/>
      <c r="EAR413" s="123"/>
      <c r="EAS413" s="123"/>
      <c r="EAT413" s="123"/>
      <c r="EAU413" s="123"/>
      <c r="EAV413" s="123"/>
      <c r="EAW413" s="123"/>
      <c r="EAX413" s="123"/>
      <c r="EAY413" s="123"/>
      <c r="EAZ413" s="123"/>
      <c r="EBA413" s="123"/>
      <c r="EBB413" s="123"/>
      <c r="EBC413" s="123"/>
      <c r="EBD413" s="123"/>
      <c r="EBE413" s="123"/>
      <c r="EBF413" s="123"/>
      <c r="EBG413" s="123"/>
      <c r="EBH413" s="123"/>
      <c r="EBI413" s="123"/>
      <c r="EBJ413" s="123"/>
      <c r="EBK413" s="123"/>
      <c r="EBL413" s="123"/>
      <c r="EBM413" s="123"/>
      <c r="EBN413" s="123"/>
      <c r="EBO413" s="123"/>
      <c r="EBP413" s="123"/>
      <c r="EBQ413" s="123"/>
      <c r="EBR413" s="123"/>
      <c r="EBS413" s="123"/>
      <c r="EBT413" s="123"/>
      <c r="EBU413" s="123"/>
      <c r="EBV413" s="123"/>
      <c r="EBW413" s="123"/>
      <c r="EBX413" s="123"/>
      <c r="EBY413" s="123"/>
      <c r="EBZ413" s="123"/>
      <c r="ECA413" s="123"/>
      <c r="ECB413" s="123"/>
      <c r="ECC413" s="123"/>
      <c r="ECD413" s="123"/>
      <c r="ECE413" s="123"/>
      <c r="ECF413" s="123"/>
      <c r="ECG413" s="123"/>
      <c r="ECH413" s="123"/>
      <c r="ECI413" s="123"/>
      <c r="ECJ413" s="123"/>
      <c r="ECK413" s="123"/>
      <c r="ECL413" s="123"/>
      <c r="ECM413" s="123"/>
      <c r="ECN413" s="123"/>
      <c r="ECO413" s="123"/>
      <c r="ECP413" s="123"/>
      <c r="ECQ413" s="123"/>
      <c r="ECR413" s="123"/>
      <c r="ECS413" s="123"/>
      <c r="ECT413" s="123"/>
      <c r="ECU413" s="123"/>
      <c r="ECV413" s="123"/>
      <c r="ECW413" s="123"/>
      <c r="ECX413" s="123"/>
      <c r="ECY413" s="123"/>
      <c r="ECZ413" s="123"/>
      <c r="EDA413" s="123"/>
      <c r="EDB413" s="123"/>
      <c r="EDC413" s="123"/>
      <c r="EDD413" s="123"/>
      <c r="EDE413" s="123"/>
      <c r="EDF413" s="123"/>
      <c r="EDG413" s="123"/>
      <c r="EDH413" s="123"/>
      <c r="EDI413" s="123"/>
      <c r="EDJ413" s="123"/>
      <c r="EDK413" s="123"/>
      <c r="EDL413" s="123"/>
      <c r="EDM413" s="123"/>
      <c r="EDN413" s="123"/>
      <c r="EDO413" s="123"/>
      <c r="EDP413" s="123"/>
      <c r="EDQ413" s="123"/>
      <c r="EDR413" s="123"/>
      <c r="EDS413" s="123"/>
      <c r="EDT413" s="123"/>
      <c r="EDU413" s="123"/>
      <c r="EDV413" s="123"/>
      <c r="EDW413" s="123"/>
      <c r="EDX413" s="123"/>
      <c r="EDY413" s="123"/>
      <c r="EDZ413" s="123"/>
      <c r="EEA413" s="123"/>
      <c r="EEB413" s="123"/>
      <c r="EEC413" s="123"/>
      <c r="EED413" s="123"/>
      <c r="EEE413" s="123"/>
      <c r="EEF413" s="123"/>
      <c r="EEG413" s="123"/>
      <c r="EEH413" s="123"/>
      <c r="EEI413" s="123"/>
      <c r="EEJ413" s="123"/>
      <c r="EEK413" s="123"/>
      <c r="EEL413" s="123"/>
      <c r="EEM413" s="123"/>
      <c r="EEN413" s="123"/>
      <c r="EEO413" s="123"/>
      <c r="EEP413" s="123"/>
      <c r="EEQ413" s="123"/>
      <c r="EER413" s="123"/>
      <c r="EES413" s="123"/>
      <c r="EET413" s="123"/>
      <c r="EEU413" s="123"/>
      <c r="EEV413" s="123"/>
      <c r="EEW413" s="123"/>
      <c r="EEX413" s="123"/>
      <c r="EEY413" s="123"/>
      <c r="EEZ413" s="123"/>
      <c r="EFA413" s="123"/>
      <c r="EFB413" s="123"/>
      <c r="EFC413" s="123"/>
      <c r="EFD413" s="123"/>
      <c r="EFE413" s="123"/>
      <c r="EFF413" s="123"/>
      <c r="EFG413" s="123"/>
      <c r="EFH413" s="123"/>
      <c r="EFI413" s="123"/>
      <c r="EFJ413" s="123"/>
      <c r="EFK413" s="123"/>
      <c r="EFL413" s="123"/>
      <c r="EFM413" s="123"/>
      <c r="EFN413" s="123"/>
      <c r="EFO413" s="123"/>
      <c r="EFP413" s="123"/>
      <c r="EFQ413" s="123"/>
      <c r="EFR413" s="123"/>
      <c r="EFS413" s="123"/>
      <c r="EFT413" s="123"/>
      <c r="EFU413" s="123"/>
      <c r="EFV413" s="123"/>
      <c r="EFW413" s="123"/>
      <c r="EFX413" s="123"/>
      <c r="EFY413" s="123"/>
      <c r="EFZ413" s="123"/>
      <c r="EGA413" s="123"/>
      <c r="EGB413" s="123"/>
      <c r="EGC413" s="123"/>
      <c r="EGD413" s="123"/>
      <c r="EGE413" s="123"/>
      <c r="EGF413" s="123"/>
      <c r="EGG413" s="123"/>
      <c r="EGH413" s="123"/>
      <c r="EGI413" s="123"/>
      <c r="EGJ413" s="123"/>
      <c r="EGK413" s="123"/>
      <c r="EGL413" s="123"/>
      <c r="EGM413" s="123"/>
      <c r="EGN413" s="123"/>
      <c r="EGO413" s="123"/>
      <c r="EGP413" s="123"/>
      <c r="EGQ413" s="123"/>
      <c r="EGR413" s="123"/>
      <c r="EGS413" s="123"/>
      <c r="EGT413" s="123"/>
      <c r="EGU413" s="123"/>
      <c r="EGV413" s="123"/>
      <c r="EGW413" s="123"/>
      <c r="EGX413" s="123"/>
      <c r="EGY413" s="123"/>
      <c r="EGZ413" s="123"/>
      <c r="EHA413" s="123"/>
      <c r="EHB413" s="123"/>
      <c r="EHC413" s="123"/>
      <c r="EHD413" s="123"/>
      <c r="EHE413" s="123"/>
      <c r="EHF413" s="123"/>
      <c r="EHG413" s="123"/>
      <c r="EHH413" s="123"/>
      <c r="EHI413" s="123"/>
      <c r="EHJ413" s="123"/>
      <c r="EHK413" s="123"/>
      <c r="EHL413" s="123"/>
      <c r="EHM413" s="123"/>
      <c r="EHN413" s="123"/>
      <c r="EHO413" s="123"/>
      <c r="EHP413" s="123"/>
      <c r="EHQ413" s="123"/>
      <c r="EHR413" s="123"/>
      <c r="EHS413" s="123"/>
      <c r="EHT413" s="123"/>
      <c r="EHU413" s="123"/>
      <c r="EHV413" s="123"/>
      <c r="EHW413" s="123"/>
      <c r="EHX413" s="123"/>
      <c r="EHY413" s="123"/>
      <c r="EHZ413" s="123"/>
      <c r="EIA413" s="123"/>
      <c r="EIB413" s="123"/>
      <c r="EIC413" s="123"/>
      <c r="EID413" s="123"/>
      <c r="EIE413" s="123"/>
      <c r="EIF413" s="123"/>
      <c r="EIG413" s="123"/>
      <c r="EIH413" s="123"/>
      <c r="EII413" s="123"/>
      <c r="EIJ413" s="123"/>
      <c r="EIK413" s="123"/>
      <c r="EIL413" s="123"/>
      <c r="EIM413" s="123"/>
      <c r="EIN413" s="123"/>
      <c r="EIO413" s="123"/>
      <c r="EIP413" s="123"/>
      <c r="EIQ413" s="123"/>
      <c r="EIR413" s="123"/>
      <c r="EIS413" s="123"/>
      <c r="EIT413" s="123"/>
      <c r="EIU413" s="123"/>
      <c r="EIV413" s="123"/>
      <c r="EIW413" s="123"/>
      <c r="EIX413" s="123"/>
      <c r="EIY413" s="123"/>
      <c r="EIZ413" s="123"/>
      <c r="EJA413" s="123"/>
      <c r="EJB413" s="123"/>
      <c r="EJC413" s="123"/>
      <c r="EJD413" s="123"/>
      <c r="EJE413" s="123"/>
      <c r="EJF413" s="123"/>
      <c r="EJG413" s="123"/>
      <c r="EJH413" s="123"/>
      <c r="EJI413" s="123"/>
      <c r="EJJ413" s="123"/>
      <c r="EJK413" s="123"/>
      <c r="EJL413" s="123"/>
      <c r="EJM413" s="123"/>
      <c r="EJN413" s="123"/>
      <c r="EJO413" s="123"/>
      <c r="EJP413" s="123"/>
      <c r="EJQ413" s="123"/>
      <c r="EJR413" s="123"/>
      <c r="EJS413" s="123"/>
      <c r="EJT413" s="123"/>
      <c r="EJU413" s="123"/>
      <c r="EJV413" s="123"/>
      <c r="EJW413" s="123"/>
      <c r="EJX413" s="123"/>
      <c r="EJY413" s="123"/>
      <c r="EJZ413" s="123"/>
      <c r="EKA413" s="123"/>
      <c r="EKB413" s="123"/>
      <c r="EKC413" s="123"/>
      <c r="EKD413" s="123"/>
      <c r="EKE413" s="123"/>
      <c r="EKF413" s="123"/>
      <c r="EKG413" s="123"/>
      <c r="EKH413" s="123"/>
      <c r="EKI413" s="123"/>
      <c r="EKJ413" s="123"/>
      <c r="EKK413" s="123"/>
      <c r="EKL413" s="123"/>
      <c r="EKM413" s="123"/>
      <c r="EKN413" s="123"/>
      <c r="EKO413" s="123"/>
      <c r="EKP413" s="123"/>
      <c r="EKQ413" s="123"/>
      <c r="EKR413" s="123"/>
      <c r="EKS413" s="123"/>
      <c r="EKT413" s="123"/>
      <c r="EKU413" s="123"/>
      <c r="EKV413" s="123"/>
      <c r="EKW413" s="123"/>
      <c r="EKX413" s="123"/>
      <c r="EKY413" s="123"/>
      <c r="EKZ413" s="123"/>
      <c r="ELA413" s="123"/>
      <c r="ELB413" s="123"/>
      <c r="ELC413" s="123"/>
      <c r="ELD413" s="123"/>
      <c r="ELE413" s="123"/>
      <c r="ELF413" s="123"/>
      <c r="ELG413" s="123"/>
      <c r="ELH413" s="123"/>
      <c r="ELI413" s="123"/>
      <c r="ELJ413" s="123"/>
      <c r="ELK413" s="123"/>
      <c r="ELL413" s="123"/>
      <c r="ELM413" s="123"/>
      <c r="ELN413" s="123"/>
      <c r="ELO413" s="123"/>
      <c r="ELP413" s="123"/>
      <c r="ELQ413" s="123"/>
      <c r="ELR413" s="123"/>
      <c r="ELS413" s="123"/>
      <c r="ELT413" s="123"/>
      <c r="ELU413" s="123"/>
      <c r="ELV413" s="123"/>
      <c r="ELW413" s="123"/>
      <c r="ELX413" s="123"/>
      <c r="ELY413" s="123"/>
      <c r="ELZ413" s="123"/>
      <c r="EMA413" s="123"/>
      <c r="EMB413" s="123"/>
      <c r="EMC413" s="123"/>
      <c r="EMD413" s="123"/>
      <c r="EME413" s="123"/>
      <c r="EMF413" s="123"/>
      <c r="EMG413" s="123"/>
      <c r="EMH413" s="123"/>
      <c r="EMI413" s="123"/>
      <c r="EMJ413" s="123"/>
      <c r="EMK413" s="123"/>
      <c r="EML413" s="123"/>
      <c r="EMM413" s="123"/>
      <c r="EMN413" s="123"/>
      <c r="EMO413" s="123"/>
      <c r="EMP413" s="123"/>
      <c r="EMQ413" s="123"/>
      <c r="EMR413" s="123"/>
      <c r="EMS413" s="123"/>
      <c r="EMT413" s="123"/>
      <c r="EMU413" s="123"/>
      <c r="EMV413" s="123"/>
      <c r="EMW413" s="123"/>
      <c r="EMX413" s="123"/>
      <c r="EMY413" s="123"/>
      <c r="EMZ413" s="123"/>
      <c r="ENA413" s="123"/>
      <c r="ENB413" s="123"/>
      <c r="ENC413" s="123"/>
      <c r="END413" s="123"/>
      <c r="ENE413" s="123"/>
      <c r="ENF413" s="123"/>
      <c r="ENG413" s="123"/>
      <c r="ENH413" s="123"/>
      <c r="ENI413" s="123"/>
      <c r="ENJ413" s="123"/>
      <c r="ENK413" s="123"/>
      <c r="ENL413" s="123"/>
      <c r="ENM413" s="123"/>
      <c r="ENN413" s="123"/>
      <c r="ENO413" s="123"/>
      <c r="ENP413" s="123"/>
      <c r="ENQ413" s="123"/>
      <c r="ENR413" s="123"/>
      <c r="ENS413" s="123"/>
      <c r="ENT413" s="123"/>
      <c r="ENU413" s="123"/>
      <c r="ENV413" s="123"/>
      <c r="ENW413" s="123"/>
      <c r="ENX413" s="123"/>
      <c r="ENY413" s="123"/>
      <c r="ENZ413" s="123"/>
      <c r="EOA413" s="123"/>
      <c r="EOB413" s="123"/>
      <c r="EOC413" s="123"/>
      <c r="EOD413" s="123"/>
      <c r="EOE413" s="123"/>
      <c r="EOF413" s="123"/>
      <c r="EOG413" s="123"/>
      <c r="EOH413" s="123"/>
      <c r="EOI413" s="123"/>
      <c r="EOJ413" s="123"/>
      <c r="EOK413" s="123"/>
      <c r="EOL413" s="123"/>
      <c r="EOM413" s="123"/>
      <c r="EON413" s="123"/>
      <c r="EOO413" s="123"/>
      <c r="EOP413" s="123"/>
      <c r="EOQ413" s="123"/>
      <c r="EOR413" s="123"/>
      <c r="EOS413" s="123"/>
      <c r="EOT413" s="123"/>
      <c r="EOU413" s="123"/>
      <c r="EOV413" s="123"/>
      <c r="EOW413" s="123"/>
      <c r="EOX413" s="123"/>
      <c r="EOY413" s="123"/>
      <c r="EOZ413" s="123"/>
      <c r="EPA413" s="123"/>
      <c r="EPB413" s="123"/>
      <c r="EPC413" s="123"/>
      <c r="EPD413" s="123"/>
      <c r="EPE413" s="123"/>
      <c r="EPF413" s="123"/>
      <c r="EPG413" s="123"/>
      <c r="EPH413" s="123"/>
      <c r="EPI413" s="123"/>
      <c r="EPJ413" s="123"/>
      <c r="EPK413" s="123"/>
      <c r="EPL413" s="123"/>
      <c r="EPM413" s="123"/>
      <c r="EPN413" s="123"/>
      <c r="EPO413" s="123"/>
      <c r="EPP413" s="123"/>
      <c r="EPQ413" s="123"/>
      <c r="EPR413" s="123"/>
      <c r="EPS413" s="123"/>
      <c r="EPT413" s="123"/>
      <c r="EPU413" s="123"/>
      <c r="EPV413" s="123"/>
      <c r="EPW413" s="123"/>
      <c r="EPX413" s="123"/>
      <c r="EPY413" s="123"/>
      <c r="EPZ413" s="123"/>
      <c r="EQA413" s="123"/>
      <c r="EQB413" s="123"/>
      <c r="EQC413" s="123"/>
      <c r="EQD413" s="123"/>
      <c r="EQE413" s="123"/>
      <c r="EQF413" s="123"/>
      <c r="EQG413" s="123"/>
      <c r="EQH413" s="123"/>
      <c r="EQI413" s="123"/>
      <c r="EQJ413" s="123"/>
      <c r="EQK413" s="123"/>
      <c r="EQL413" s="123"/>
      <c r="EQM413" s="123"/>
      <c r="EQN413" s="123"/>
      <c r="EQO413" s="123"/>
      <c r="EQP413" s="123"/>
      <c r="EQQ413" s="123"/>
      <c r="EQR413" s="123"/>
      <c r="EQS413" s="123"/>
      <c r="EQT413" s="123"/>
      <c r="EQU413" s="123"/>
      <c r="EQV413" s="123"/>
      <c r="EQW413" s="123"/>
      <c r="EQX413" s="123"/>
      <c r="EQY413" s="123"/>
      <c r="EQZ413" s="123"/>
      <c r="ERA413" s="123"/>
      <c r="ERB413" s="123"/>
      <c r="ERC413" s="123"/>
      <c r="ERD413" s="123"/>
      <c r="ERE413" s="123"/>
      <c r="ERF413" s="123"/>
      <c r="ERG413" s="123"/>
      <c r="ERH413" s="123"/>
      <c r="ERI413" s="123"/>
      <c r="ERJ413" s="123"/>
      <c r="ERK413" s="123"/>
      <c r="ERL413" s="123"/>
      <c r="ERM413" s="123"/>
      <c r="ERN413" s="123"/>
      <c r="ERO413" s="123"/>
      <c r="ERP413" s="123"/>
      <c r="ERQ413" s="123"/>
      <c r="ERR413" s="123"/>
      <c r="ERS413" s="123"/>
      <c r="ERT413" s="123"/>
      <c r="ERU413" s="123"/>
      <c r="ERV413" s="123"/>
      <c r="ERW413" s="123"/>
      <c r="ERX413" s="123"/>
      <c r="ERY413" s="123"/>
      <c r="ERZ413" s="123"/>
      <c r="ESA413" s="123"/>
      <c r="ESB413" s="123"/>
      <c r="ESC413" s="123"/>
      <c r="ESD413" s="123"/>
      <c r="ESE413" s="123"/>
      <c r="ESF413" s="123"/>
      <c r="ESG413" s="123"/>
      <c r="ESH413" s="123"/>
      <c r="ESI413" s="123"/>
      <c r="ESJ413" s="123"/>
      <c r="ESK413" s="123"/>
      <c r="ESL413" s="123"/>
      <c r="ESM413" s="123"/>
      <c r="ESN413" s="123"/>
      <c r="ESO413" s="123"/>
      <c r="ESP413" s="123"/>
      <c r="ESQ413" s="123"/>
      <c r="ESR413" s="123"/>
      <c r="ESS413" s="123"/>
      <c r="EST413" s="123"/>
      <c r="ESU413" s="123"/>
      <c r="ESV413" s="123"/>
      <c r="ESW413" s="123"/>
      <c r="ESX413" s="123"/>
      <c r="ESY413" s="123"/>
      <c r="ESZ413" s="123"/>
      <c r="ETA413" s="123"/>
      <c r="ETB413" s="123"/>
      <c r="ETC413" s="123"/>
      <c r="ETD413" s="123"/>
      <c r="ETE413" s="123"/>
      <c r="ETF413" s="123"/>
      <c r="ETG413" s="123"/>
      <c r="ETH413" s="123"/>
      <c r="ETI413" s="123"/>
      <c r="ETJ413" s="123"/>
      <c r="ETK413" s="123"/>
      <c r="ETL413" s="123"/>
      <c r="ETM413" s="123"/>
      <c r="ETN413" s="123"/>
      <c r="ETO413" s="123"/>
      <c r="ETP413" s="123"/>
      <c r="ETQ413" s="123"/>
      <c r="ETR413" s="123"/>
      <c r="ETS413" s="123"/>
      <c r="ETT413" s="123"/>
      <c r="ETU413" s="123"/>
      <c r="ETV413" s="123"/>
      <c r="ETW413" s="123"/>
      <c r="ETX413" s="123"/>
      <c r="ETY413" s="123"/>
      <c r="ETZ413" s="123"/>
      <c r="EUA413" s="123"/>
      <c r="EUB413" s="123"/>
      <c r="EUC413" s="123"/>
      <c r="EUD413" s="123"/>
      <c r="EUE413" s="123"/>
      <c r="EUF413" s="123"/>
      <c r="EUG413" s="123"/>
      <c r="EUH413" s="123"/>
      <c r="EUI413" s="123"/>
      <c r="EUJ413" s="123"/>
      <c r="EUK413" s="123"/>
      <c r="EUL413" s="123"/>
      <c r="EUM413" s="123"/>
      <c r="EUN413" s="123"/>
      <c r="EUO413" s="123"/>
      <c r="EUP413" s="123"/>
      <c r="EUQ413" s="123"/>
      <c r="EUR413" s="123"/>
      <c r="EUS413" s="123"/>
      <c r="EUT413" s="123"/>
      <c r="EUU413" s="123"/>
      <c r="EUV413" s="123"/>
      <c r="EUW413" s="123"/>
      <c r="EUX413" s="123"/>
      <c r="EUY413" s="123"/>
      <c r="EUZ413" s="123"/>
      <c r="EVA413" s="123"/>
      <c r="EVB413" s="123"/>
      <c r="EVC413" s="123"/>
      <c r="EVD413" s="123"/>
      <c r="EVE413" s="123"/>
      <c r="EVF413" s="123"/>
      <c r="EVG413" s="123"/>
      <c r="EVH413" s="123"/>
      <c r="EVI413" s="123"/>
      <c r="EVJ413" s="123"/>
      <c r="EVK413" s="123"/>
      <c r="EVL413" s="123"/>
      <c r="EVM413" s="123"/>
      <c r="EVN413" s="123"/>
      <c r="EVO413" s="123"/>
      <c r="EVP413" s="123"/>
      <c r="EVQ413" s="123"/>
      <c r="EVR413" s="123"/>
      <c r="EVS413" s="123"/>
      <c r="EVT413" s="123"/>
      <c r="EVU413" s="123"/>
      <c r="EVV413" s="123"/>
      <c r="EVW413" s="123"/>
      <c r="EVX413" s="123"/>
      <c r="EVY413" s="123"/>
      <c r="EVZ413" s="123"/>
      <c r="EWA413" s="123"/>
      <c r="EWB413" s="123"/>
      <c r="EWC413" s="123"/>
      <c r="EWD413" s="123"/>
      <c r="EWE413" s="123"/>
      <c r="EWF413" s="123"/>
      <c r="EWG413" s="123"/>
      <c r="EWH413" s="123"/>
      <c r="EWI413" s="123"/>
      <c r="EWJ413" s="123"/>
      <c r="EWK413" s="123"/>
      <c r="EWL413" s="123"/>
      <c r="EWM413" s="123"/>
      <c r="EWN413" s="123"/>
      <c r="EWO413" s="123"/>
      <c r="EWP413" s="123"/>
      <c r="EWQ413" s="123"/>
      <c r="EWR413" s="123"/>
      <c r="EWS413" s="123"/>
      <c r="EWT413" s="123"/>
      <c r="EWU413" s="123"/>
      <c r="EWV413" s="123"/>
      <c r="EWW413" s="123"/>
      <c r="EWX413" s="123"/>
      <c r="EWY413" s="123"/>
      <c r="EWZ413" s="123"/>
      <c r="EXA413" s="123"/>
      <c r="EXB413" s="123"/>
      <c r="EXC413" s="123"/>
      <c r="EXD413" s="123"/>
      <c r="EXE413" s="123"/>
      <c r="EXF413" s="123"/>
      <c r="EXG413" s="123"/>
      <c r="EXH413" s="123"/>
      <c r="EXI413" s="123"/>
      <c r="EXJ413" s="123"/>
      <c r="EXK413" s="123"/>
      <c r="EXL413" s="123"/>
      <c r="EXM413" s="123"/>
      <c r="EXN413" s="123"/>
      <c r="EXO413" s="123"/>
      <c r="EXP413" s="123"/>
      <c r="EXQ413" s="123"/>
      <c r="EXR413" s="123"/>
      <c r="EXS413" s="123"/>
      <c r="EXT413" s="123"/>
      <c r="EXU413" s="123"/>
      <c r="EXV413" s="123"/>
      <c r="EXW413" s="123"/>
      <c r="EXX413" s="123"/>
      <c r="EXY413" s="123"/>
      <c r="EXZ413" s="123"/>
      <c r="EYA413" s="123"/>
      <c r="EYB413" s="123"/>
      <c r="EYC413" s="123"/>
      <c r="EYD413" s="123"/>
      <c r="EYE413" s="123"/>
      <c r="EYF413" s="123"/>
      <c r="EYG413" s="123"/>
      <c r="EYH413" s="123"/>
      <c r="EYI413" s="123"/>
      <c r="EYJ413" s="123"/>
      <c r="EYK413" s="123"/>
      <c r="EYL413" s="123"/>
      <c r="EYM413" s="123"/>
      <c r="EYN413" s="123"/>
      <c r="EYO413" s="123"/>
      <c r="EYP413" s="123"/>
      <c r="EYQ413" s="123"/>
      <c r="EYR413" s="123"/>
      <c r="EYS413" s="123"/>
      <c r="EYT413" s="123"/>
      <c r="EYU413" s="123"/>
      <c r="EYV413" s="123"/>
      <c r="EYW413" s="123"/>
      <c r="EYX413" s="123"/>
      <c r="EYY413" s="123"/>
      <c r="EYZ413" s="123"/>
      <c r="EZA413" s="123"/>
      <c r="EZB413" s="123"/>
      <c r="EZC413" s="123"/>
      <c r="EZD413" s="123"/>
      <c r="EZE413" s="123"/>
      <c r="EZF413" s="123"/>
      <c r="EZG413" s="123"/>
      <c r="EZH413" s="123"/>
      <c r="EZI413" s="123"/>
      <c r="EZJ413" s="123"/>
      <c r="EZK413" s="123"/>
      <c r="EZL413" s="123"/>
      <c r="EZM413" s="123"/>
      <c r="EZN413" s="123"/>
      <c r="EZO413" s="123"/>
      <c r="EZP413" s="123"/>
      <c r="EZQ413" s="123"/>
      <c r="EZR413" s="123"/>
      <c r="EZS413" s="123"/>
      <c r="EZT413" s="123"/>
      <c r="EZU413" s="123"/>
      <c r="EZV413" s="123"/>
      <c r="EZW413" s="123"/>
      <c r="EZX413" s="123"/>
      <c r="EZY413" s="123"/>
      <c r="EZZ413" s="123"/>
      <c r="FAA413" s="123"/>
      <c r="FAB413" s="123"/>
      <c r="FAC413" s="123"/>
      <c r="FAD413" s="123"/>
      <c r="FAE413" s="123"/>
      <c r="FAF413" s="123"/>
      <c r="FAG413" s="123"/>
      <c r="FAH413" s="123"/>
      <c r="FAI413" s="123"/>
      <c r="FAJ413" s="123"/>
      <c r="FAK413" s="123"/>
      <c r="FAL413" s="123"/>
      <c r="FAM413" s="123"/>
      <c r="FAN413" s="123"/>
      <c r="FAO413" s="123"/>
      <c r="FAP413" s="123"/>
      <c r="FAQ413" s="123"/>
      <c r="FAR413" s="123"/>
      <c r="FAS413" s="123"/>
      <c r="FAT413" s="123"/>
      <c r="FAU413" s="123"/>
      <c r="FAV413" s="123"/>
      <c r="FAW413" s="123"/>
      <c r="FAX413" s="123"/>
      <c r="FAY413" s="123"/>
      <c r="FAZ413" s="123"/>
      <c r="FBA413" s="123"/>
      <c r="FBB413" s="123"/>
      <c r="FBC413" s="123"/>
      <c r="FBD413" s="123"/>
      <c r="FBE413" s="123"/>
      <c r="FBF413" s="123"/>
      <c r="FBG413" s="123"/>
      <c r="FBH413" s="123"/>
      <c r="FBI413" s="123"/>
      <c r="FBJ413" s="123"/>
      <c r="FBK413" s="123"/>
      <c r="FBL413" s="123"/>
      <c r="FBM413" s="123"/>
      <c r="FBN413" s="123"/>
      <c r="FBO413" s="123"/>
      <c r="FBP413" s="123"/>
      <c r="FBQ413" s="123"/>
      <c r="FBR413" s="123"/>
      <c r="FBS413" s="123"/>
      <c r="FBT413" s="123"/>
      <c r="FBU413" s="123"/>
      <c r="FBV413" s="123"/>
      <c r="FBW413" s="123"/>
      <c r="FBX413" s="123"/>
      <c r="FBY413" s="123"/>
      <c r="FBZ413" s="123"/>
      <c r="FCA413" s="123"/>
      <c r="FCB413" s="123"/>
      <c r="FCC413" s="123"/>
      <c r="FCD413" s="123"/>
      <c r="FCE413" s="123"/>
      <c r="FCF413" s="123"/>
      <c r="FCG413" s="123"/>
      <c r="FCH413" s="123"/>
      <c r="FCI413" s="123"/>
      <c r="FCJ413" s="123"/>
      <c r="FCK413" s="123"/>
      <c r="FCL413" s="123"/>
      <c r="FCM413" s="123"/>
      <c r="FCN413" s="123"/>
      <c r="FCO413" s="123"/>
      <c r="FCP413" s="123"/>
      <c r="FCQ413" s="123"/>
      <c r="FCR413" s="123"/>
      <c r="FCS413" s="123"/>
      <c r="FCT413" s="123"/>
      <c r="FCU413" s="123"/>
      <c r="FCV413" s="123"/>
      <c r="FCW413" s="123"/>
      <c r="FCX413" s="123"/>
      <c r="FCY413" s="123"/>
      <c r="FCZ413" s="123"/>
      <c r="FDA413" s="123"/>
      <c r="FDB413" s="123"/>
      <c r="FDC413" s="123"/>
      <c r="FDD413" s="123"/>
      <c r="FDE413" s="123"/>
      <c r="FDF413" s="123"/>
      <c r="FDG413" s="123"/>
      <c r="FDH413" s="123"/>
      <c r="FDI413" s="123"/>
      <c r="FDJ413" s="123"/>
      <c r="FDK413" s="123"/>
      <c r="FDL413" s="123"/>
      <c r="FDM413" s="123"/>
      <c r="FDN413" s="123"/>
      <c r="FDO413" s="123"/>
      <c r="FDP413" s="123"/>
      <c r="FDQ413" s="123"/>
      <c r="FDR413" s="123"/>
      <c r="FDS413" s="123"/>
      <c r="FDT413" s="123"/>
      <c r="FDU413" s="123"/>
      <c r="FDV413" s="123"/>
      <c r="FDW413" s="123"/>
      <c r="FDX413" s="123"/>
      <c r="FDY413" s="123"/>
      <c r="FDZ413" s="123"/>
      <c r="FEA413" s="123"/>
      <c r="FEB413" s="123"/>
      <c r="FEC413" s="123"/>
      <c r="FED413" s="123"/>
      <c r="FEE413" s="123"/>
      <c r="FEF413" s="123"/>
      <c r="FEG413" s="123"/>
      <c r="FEH413" s="123"/>
      <c r="FEI413" s="123"/>
      <c r="FEJ413" s="123"/>
      <c r="FEK413" s="123"/>
      <c r="FEL413" s="123"/>
      <c r="FEM413" s="123"/>
      <c r="FEN413" s="123"/>
      <c r="FEO413" s="123"/>
      <c r="FEP413" s="123"/>
      <c r="FEQ413" s="123"/>
      <c r="FER413" s="123"/>
      <c r="FES413" s="123"/>
      <c r="FET413" s="123"/>
      <c r="FEU413" s="123"/>
      <c r="FEV413" s="123"/>
      <c r="FEW413" s="123"/>
      <c r="FEX413" s="123"/>
      <c r="FEY413" s="123"/>
      <c r="FEZ413" s="123"/>
      <c r="FFA413" s="123"/>
      <c r="FFB413" s="123"/>
      <c r="FFC413" s="123"/>
      <c r="FFD413" s="123"/>
      <c r="FFE413" s="123"/>
      <c r="FFF413" s="123"/>
      <c r="FFG413" s="123"/>
      <c r="FFH413" s="123"/>
      <c r="FFI413" s="123"/>
      <c r="FFJ413" s="123"/>
      <c r="FFK413" s="123"/>
      <c r="FFL413" s="123"/>
      <c r="FFM413" s="123"/>
      <c r="FFN413" s="123"/>
      <c r="FFO413" s="123"/>
      <c r="FFP413" s="123"/>
      <c r="FFQ413" s="123"/>
      <c r="FFR413" s="123"/>
      <c r="FFS413" s="123"/>
      <c r="FFT413" s="123"/>
      <c r="FFU413" s="123"/>
      <c r="FFV413" s="123"/>
      <c r="FFW413" s="123"/>
      <c r="FFX413" s="123"/>
      <c r="FFY413" s="123"/>
      <c r="FFZ413" s="123"/>
      <c r="FGA413" s="123"/>
      <c r="FGB413" s="123"/>
      <c r="FGC413" s="123"/>
      <c r="FGD413" s="123"/>
      <c r="FGE413" s="123"/>
      <c r="FGF413" s="123"/>
      <c r="FGG413" s="123"/>
      <c r="FGH413" s="123"/>
      <c r="FGI413" s="123"/>
      <c r="FGJ413" s="123"/>
      <c r="FGK413" s="123"/>
      <c r="FGL413" s="123"/>
      <c r="FGM413" s="123"/>
      <c r="FGN413" s="123"/>
      <c r="FGO413" s="123"/>
      <c r="FGP413" s="123"/>
      <c r="FGQ413" s="123"/>
      <c r="FGR413" s="123"/>
      <c r="FGS413" s="123"/>
      <c r="FGT413" s="123"/>
      <c r="FGU413" s="123"/>
      <c r="FGV413" s="123"/>
      <c r="FGW413" s="123"/>
      <c r="FGX413" s="123"/>
      <c r="FGY413" s="123"/>
      <c r="FGZ413" s="123"/>
      <c r="FHA413" s="123"/>
      <c r="FHB413" s="123"/>
      <c r="FHC413" s="123"/>
      <c r="FHD413" s="123"/>
      <c r="FHE413" s="123"/>
      <c r="FHF413" s="123"/>
      <c r="FHG413" s="123"/>
      <c r="FHH413" s="123"/>
      <c r="FHI413" s="123"/>
      <c r="FHJ413" s="123"/>
      <c r="FHK413" s="123"/>
      <c r="FHL413" s="123"/>
      <c r="FHM413" s="123"/>
      <c r="FHN413" s="123"/>
      <c r="FHO413" s="123"/>
      <c r="FHP413" s="123"/>
      <c r="FHQ413" s="123"/>
      <c r="FHR413" s="123"/>
      <c r="FHS413" s="123"/>
      <c r="FHT413" s="123"/>
      <c r="FHU413" s="123"/>
      <c r="FHV413" s="123"/>
      <c r="FHW413" s="123"/>
      <c r="FHX413" s="123"/>
      <c r="FHY413" s="123"/>
      <c r="FHZ413" s="123"/>
      <c r="FIA413" s="123"/>
      <c r="FIB413" s="123"/>
      <c r="FIC413" s="123"/>
      <c r="FID413" s="123"/>
      <c r="FIE413" s="123"/>
      <c r="FIF413" s="123"/>
      <c r="FIG413" s="123"/>
      <c r="FIH413" s="123"/>
      <c r="FII413" s="123"/>
      <c r="FIJ413" s="123"/>
      <c r="FIK413" s="123"/>
      <c r="FIL413" s="123"/>
      <c r="FIM413" s="123"/>
      <c r="FIN413" s="123"/>
      <c r="FIO413" s="123"/>
      <c r="FIP413" s="123"/>
      <c r="FIQ413" s="123"/>
      <c r="FIR413" s="123"/>
      <c r="FIS413" s="123"/>
      <c r="FIT413" s="123"/>
      <c r="FIU413" s="123"/>
      <c r="FIV413" s="123"/>
      <c r="FIW413" s="123"/>
      <c r="FIX413" s="123"/>
      <c r="FIY413" s="123"/>
      <c r="FIZ413" s="123"/>
      <c r="FJA413" s="123"/>
      <c r="FJB413" s="123"/>
      <c r="FJC413" s="123"/>
      <c r="FJD413" s="123"/>
      <c r="FJE413" s="123"/>
      <c r="FJF413" s="123"/>
      <c r="FJG413" s="123"/>
      <c r="FJH413" s="123"/>
      <c r="FJI413" s="123"/>
      <c r="FJJ413" s="123"/>
      <c r="FJK413" s="123"/>
      <c r="FJL413" s="123"/>
      <c r="FJM413" s="123"/>
      <c r="FJN413" s="123"/>
      <c r="FJO413" s="123"/>
      <c r="FJP413" s="123"/>
      <c r="FJQ413" s="123"/>
      <c r="FJR413" s="123"/>
      <c r="FJS413" s="123"/>
      <c r="FJT413" s="123"/>
      <c r="FJU413" s="123"/>
      <c r="FJV413" s="123"/>
      <c r="FJW413" s="123"/>
      <c r="FJX413" s="123"/>
      <c r="FJY413" s="123"/>
      <c r="FJZ413" s="123"/>
      <c r="FKA413" s="123"/>
      <c r="FKB413" s="123"/>
      <c r="FKC413" s="123"/>
      <c r="FKD413" s="123"/>
      <c r="FKE413" s="123"/>
      <c r="FKF413" s="123"/>
      <c r="FKG413" s="123"/>
      <c r="FKH413" s="123"/>
      <c r="FKI413" s="123"/>
      <c r="FKJ413" s="123"/>
      <c r="FKK413" s="123"/>
      <c r="FKL413" s="123"/>
      <c r="FKM413" s="123"/>
      <c r="FKN413" s="123"/>
      <c r="FKO413" s="123"/>
      <c r="FKP413" s="123"/>
      <c r="FKQ413" s="123"/>
      <c r="FKR413" s="123"/>
      <c r="FKS413" s="123"/>
      <c r="FKT413" s="123"/>
      <c r="FKU413" s="123"/>
      <c r="FKV413" s="123"/>
      <c r="FKW413" s="123"/>
      <c r="FKX413" s="123"/>
      <c r="FKY413" s="123"/>
      <c r="FKZ413" s="123"/>
      <c r="FLA413" s="123"/>
      <c r="FLB413" s="123"/>
      <c r="FLC413" s="123"/>
      <c r="FLD413" s="123"/>
      <c r="FLE413" s="123"/>
      <c r="FLF413" s="123"/>
      <c r="FLG413" s="123"/>
      <c r="FLH413" s="123"/>
      <c r="FLI413" s="123"/>
      <c r="FLJ413" s="123"/>
      <c r="FLK413" s="123"/>
      <c r="FLL413" s="123"/>
      <c r="FLM413" s="123"/>
      <c r="FLN413" s="123"/>
      <c r="FLO413" s="123"/>
      <c r="FLP413" s="123"/>
      <c r="FLQ413" s="123"/>
      <c r="FLR413" s="123"/>
      <c r="FLS413" s="123"/>
      <c r="FLT413" s="123"/>
      <c r="FLU413" s="123"/>
      <c r="FLV413" s="123"/>
      <c r="FLW413" s="123"/>
      <c r="FLX413" s="123"/>
      <c r="FLY413" s="123"/>
      <c r="FLZ413" s="123"/>
      <c r="FMA413" s="123"/>
      <c r="FMB413" s="123"/>
      <c r="FMC413" s="123"/>
      <c r="FMD413" s="123"/>
      <c r="FME413" s="123"/>
      <c r="FMF413" s="123"/>
      <c r="FMG413" s="123"/>
      <c r="FMH413" s="123"/>
      <c r="FMI413" s="123"/>
      <c r="FMJ413" s="123"/>
      <c r="FMK413" s="123"/>
      <c r="FML413" s="123"/>
      <c r="FMM413" s="123"/>
      <c r="FMN413" s="123"/>
      <c r="FMO413" s="123"/>
      <c r="FMP413" s="123"/>
      <c r="FMQ413" s="123"/>
      <c r="FMR413" s="123"/>
      <c r="FMS413" s="123"/>
      <c r="FMT413" s="123"/>
      <c r="FMU413" s="123"/>
      <c r="FMV413" s="123"/>
      <c r="FMW413" s="123"/>
      <c r="FMX413" s="123"/>
      <c r="FMY413" s="123"/>
      <c r="FMZ413" s="123"/>
      <c r="FNA413" s="123"/>
      <c r="FNB413" s="123"/>
      <c r="FNC413" s="123"/>
      <c r="FND413" s="123"/>
      <c r="FNE413" s="123"/>
      <c r="FNF413" s="123"/>
      <c r="FNG413" s="123"/>
      <c r="FNH413" s="123"/>
      <c r="FNI413" s="123"/>
      <c r="FNJ413" s="123"/>
      <c r="FNK413" s="123"/>
      <c r="FNL413" s="123"/>
      <c r="FNM413" s="123"/>
      <c r="FNN413" s="123"/>
      <c r="FNO413" s="123"/>
      <c r="FNP413" s="123"/>
      <c r="FNQ413" s="123"/>
      <c r="FNR413" s="123"/>
      <c r="FNS413" s="123"/>
      <c r="FNT413" s="123"/>
      <c r="FNU413" s="123"/>
      <c r="FNV413" s="123"/>
      <c r="FNW413" s="123"/>
      <c r="FNX413" s="123"/>
      <c r="FNY413" s="123"/>
      <c r="FNZ413" s="123"/>
      <c r="FOA413" s="123"/>
      <c r="FOB413" s="123"/>
      <c r="FOC413" s="123"/>
      <c r="FOD413" s="123"/>
      <c r="FOE413" s="123"/>
      <c r="FOF413" s="123"/>
      <c r="FOG413" s="123"/>
      <c r="FOH413" s="123"/>
      <c r="FOI413" s="123"/>
      <c r="FOJ413" s="123"/>
      <c r="FOK413" s="123"/>
      <c r="FOL413" s="123"/>
      <c r="FOM413" s="123"/>
      <c r="FON413" s="123"/>
      <c r="FOO413" s="123"/>
      <c r="FOP413" s="123"/>
      <c r="FOQ413" s="123"/>
      <c r="FOR413" s="123"/>
      <c r="FOS413" s="123"/>
      <c r="FOT413" s="123"/>
      <c r="FOU413" s="123"/>
      <c r="FOV413" s="123"/>
      <c r="FOW413" s="123"/>
      <c r="FOX413" s="123"/>
      <c r="FOY413" s="123"/>
      <c r="FOZ413" s="123"/>
      <c r="FPA413" s="123"/>
      <c r="FPB413" s="123"/>
      <c r="FPC413" s="123"/>
      <c r="FPD413" s="123"/>
      <c r="FPE413" s="123"/>
      <c r="FPF413" s="123"/>
      <c r="FPG413" s="123"/>
      <c r="FPH413" s="123"/>
      <c r="FPI413" s="123"/>
      <c r="FPJ413" s="123"/>
      <c r="FPK413" s="123"/>
      <c r="FPL413" s="123"/>
      <c r="FPM413" s="123"/>
      <c r="FPN413" s="123"/>
      <c r="FPO413" s="123"/>
      <c r="FPP413" s="123"/>
      <c r="FPQ413" s="123"/>
      <c r="FPR413" s="123"/>
      <c r="FPS413" s="123"/>
      <c r="FPT413" s="123"/>
      <c r="FPU413" s="123"/>
      <c r="FPV413" s="123"/>
      <c r="FPW413" s="123"/>
      <c r="FPX413" s="123"/>
      <c r="FPY413" s="123"/>
      <c r="FPZ413" s="123"/>
      <c r="FQA413" s="123"/>
      <c r="FQB413" s="123"/>
      <c r="FQC413" s="123"/>
      <c r="FQD413" s="123"/>
      <c r="FQE413" s="123"/>
      <c r="FQF413" s="123"/>
      <c r="FQG413" s="123"/>
      <c r="FQH413" s="123"/>
      <c r="FQI413" s="123"/>
      <c r="FQJ413" s="123"/>
      <c r="FQK413" s="123"/>
      <c r="FQL413" s="123"/>
      <c r="FQM413" s="123"/>
      <c r="FQN413" s="123"/>
      <c r="FQO413" s="123"/>
      <c r="FQP413" s="123"/>
      <c r="FQQ413" s="123"/>
      <c r="FQR413" s="123"/>
      <c r="FQS413" s="123"/>
      <c r="FQT413" s="123"/>
      <c r="FQU413" s="123"/>
      <c r="FQV413" s="123"/>
      <c r="FQW413" s="123"/>
      <c r="FQX413" s="123"/>
      <c r="FQY413" s="123"/>
      <c r="FQZ413" s="123"/>
      <c r="FRA413" s="123"/>
      <c r="FRB413" s="123"/>
      <c r="FRC413" s="123"/>
      <c r="FRD413" s="123"/>
      <c r="FRE413" s="123"/>
      <c r="FRF413" s="123"/>
      <c r="FRG413" s="123"/>
      <c r="FRH413" s="123"/>
      <c r="FRI413" s="123"/>
      <c r="FRJ413" s="123"/>
      <c r="FRK413" s="123"/>
      <c r="FRL413" s="123"/>
      <c r="FRM413" s="123"/>
      <c r="FRN413" s="123"/>
      <c r="FRO413" s="123"/>
      <c r="FRP413" s="123"/>
      <c r="FRQ413" s="123"/>
      <c r="FRR413" s="123"/>
      <c r="FRS413" s="123"/>
      <c r="FRT413" s="123"/>
      <c r="FRU413" s="123"/>
      <c r="FRV413" s="123"/>
      <c r="FRW413" s="123"/>
      <c r="FRX413" s="123"/>
      <c r="FRY413" s="123"/>
      <c r="FRZ413" s="123"/>
      <c r="FSA413" s="123"/>
      <c r="FSB413" s="123"/>
      <c r="FSC413" s="123"/>
      <c r="FSD413" s="123"/>
      <c r="FSE413" s="123"/>
      <c r="FSF413" s="123"/>
      <c r="FSG413" s="123"/>
      <c r="FSH413" s="123"/>
      <c r="FSI413" s="123"/>
      <c r="FSJ413" s="123"/>
      <c r="FSK413" s="123"/>
      <c r="FSL413" s="123"/>
      <c r="FSM413" s="123"/>
      <c r="FSN413" s="123"/>
      <c r="FSO413" s="123"/>
      <c r="FSP413" s="123"/>
      <c r="FSQ413" s="123"/>
      <c r="FSR413" s="123"/>
      <c r="FSS413" s="123"/>
      <c r="FST413" s="123"/>
      <c r="FSU413" s="123"/>
      <c r="FSV413" s="123"/>
      <c r="FSW413" s="123"/>
      <c r="FSX413" s="123"/>
      <c r="FSY413" s="123"/>
      <c r="FSZ413" s="123"/>
      <c r="FTA413" s="123"/>
      <c r="FTB413" s="123"/>
      <c r="FTC413" s="123"/>
      <c r="FTD413" s="123"/>
      <c r="FTE413" s="123"/>
      <c r="FTF413" s="123"/>
      <c r="FTG413" s="123"/>
      <c r="FTH413" s="123"/>
      <c r="FTI413" s="123"/>
      <c r="FTJ413" s="123"/>
      <c r="FTK413" s="123"/>
      <c r="FTL413" s="123"/>
      <c r="FTM413" s="123"/>
      <c r="FTN413" s="123"/>
      <c r="FTO413" s="123"/>
      <c r="FTP413" s="123"/>
      <c r="FTQ413" s="123"/>
      <c r="FTR413" s="123"/>
      <c r="FTS413" s="123"/>
      <c r="FTT413" s="123"/>
      <c r="FTU413" s="123"/>
      <c r="FTV413" s="123"/>
      <c r="FTW413" s="123"/>
      <c r="FTX413" s="123"/>
      <c r="FTY413" s="123"/>
      <c r="FTZ413" s="123"/>
      <c r="FUA413" s="123"/>
      <c r="FUB413" s="123"/>
      <c r="FUC413" s="123"/>
      <c r="FUD413" s="123"/>
      <c r="FUE413" s="123"/>
      <c r="FUF413" s="123"/>
      <c r="FUG413" s="123"/>
      <c r="FUH413" s="123"/>
      <c r="FUI413" s="123"/>
      <c r="FUJ413" s="123"/>
      <c r="FUK413" s="123"/>
      <c r="FUL413" s="123"/>
      <c r="FUM413" s="123"/>
      <c r="FUN413" s="123"/>
      <c r="FUO413" s="123"/>
      <c r="FUP413" s="123"/>
      <c r="FUQ413" s="123"/>
      <c r="FUR413" s="123"/>
      <c r="FUS413" s="123"/>
      <c r="FUT413" s="123"/>
      <c r="FUU413" s="123"/>
      <c r="FUV413" s="123"/>
      <c r="FUW413" s="123"/>
      <c r="FUX413" s="123"/>
      <c r="FUY413" s="123"/>
      <c r="FUZ413" s="123"/>
      <c r="FVA413" s="123"/>
      <c r="FVB413" s="123"/>
      <c r="FVC413" s="123"/>
      <c r="FVD413" s="123"/>
      <c r="FVE413" s="123"/>
      <c r="FVF413" s="123"/>
      <c r="FVG413" s="123"/>
      <c r="FVH413" s="123"/>
      <c r="FVI413" s="123"/>
      <c r="FVJ413" s="123"/>
      <c r="FVK413" s="123"/>
      <c r="FVL413" s="123"/>
      <c r="FVM413" s="123"/>
      <c r="FVN413" s="123"/>
      <c r="FVO413" s="123"/>
      <c r="FVP413" s="123"/>
      <c r="FVQ413" s="123"/>
      <c r="FVR413" s="123"/>
      <c r="FVS413" s="123"/>
      <c r="FVT413" s="123"/>
      <c r="FVU413" s="123"/>
      <c r="FVV413" s="123"/>
      <c r="FVW413" s="123"/>
      <c r="FVX413" s="123"/>
      <c r="FVY413" s="123"/>
      <c r="FVZ413" s="123"/>
      <c r="FWA413" s="123"/>
      <c r="FWB413" s="123"/>
      <c r="FWC413" s="123"/>
      <c r="FWD413" s="123"/>
      <c r="FWE413" s="123"/>
      <c r="FWF413" s="123"/>
      <c r="FWG413" s="123"/>
      <c r="FWH413" s="123"/>
      <c r="FWI413" s="123"/>
      <c r="FWJ413" s="123"/>
      <c r="FWK413" s="123"/>
      <c r="FWL413" s="123"/>
      <c r="FWM413" s="123"/>
      <c r="FWN413" s="123"/>
      <c r="FWO413" s="123"/>
      <c r="FWP413" s="123"/>
      <c r="FWQ413" s="123"/>
      <c r="FWR413" s="123"/>
      <c r="FWS413" s="123"/>
      <c r="FWT413" s="123"/>
      <c r="FWU413" s="123"/>
      <c r="FWV413" s="123"/>
      <c r="FWW413" s="123"/>
      <c r="FWX413" s="123"/>
      <c r="FWY413" s="123"/>
      <c r="FWZ413" s="123"/>
      <c r="FXA413" s="123"/>
      <c r="FXB413" s="123"/>
      <c r="FXC413" s="123"/>
      <c r="FXD413" s="123"/>
      <c r="FXE413" s="123"/>
      <c r="FXF413" s="123"/>
      <c r="FXG413" s="123"/>
      <c r="FXH413" s="123"/>
      <c r="FXI413" s="123"/>
      <c r="FXJ413" s="123"/>
      <c r="FXK413" s="123"/>
      <c r="FXL413" s="123"/>
      <c r="FXM413" s="123"/>
      <c r="FXN413" s="123"/>
      <c r="FXO413" s="123"/>
      <c r="FXP413" s="123"/>
      <c r="FXQ413" s="123"/>
      <c r="FXR413" s="123"/>
      <c r="FXS413" s="123"/>
      <c r="FXT413" s="123"/>
      <c r="FXU413" s="123"/>
      <c r="FXV413" s="123"/>
      <c r="FXW413" s="123"/>
      <c r="FXX413" s="123"/>
      <c r="FXY413" s="123"/>
      <c r="FXZ413" s="123"/>
      <c r="FYA413" s="123"/>
      <c r="FYB413" s="123"/>
      <c r="FYC413" s="123"/>
      <c r="FYD413" s="123"/>
      <c r="FYE413" s="123"/>
      <c r="FYF413" s="123"/>
      <c r="FYG413" s="123"/>
      <c r="FYH413" s="123"/>
      <c r="FYI413" s="123"/>
      <c r="FYJ413" s="123"/>
      <c r="FYK413" s="123"/>
      <c r="FYL413" s="123"/>
      <c r="FYM413" s="123"/>
      <c r="FYN413" s="123"/>
      <c r="FYO413" s="123"/>
      <c r="FYP413" s="123"/>
      <c r="FYQ413" s="123"/>
      <c r="FYR413" s="123"/>
      <c r="FYS413" s="123"/>
      <c r="FYT413" s="123"/>
      <c r="FYU413" s="123"/>
      <c r="FYV413" s="123"/>
      <c r="FYW413" s="123"/>
      <c r="FYX413" s="123"/>
      <c r="FYY413" s="123"/>
      <c r="FYZ413" s="123"/>
      <c r="FZA413" s="123"/>
      <c r="FZB413" s="123"/>
      <c r="FZC413" s="123"/>
      <c r="FZD413" s="123"/>
      <c r="FZE413" s="123"/>
      <c r="FZF413" s="123"/>
      <c r="FZG413" s="123"/>
      <c r="FZH413" s="123"/>
      <c r="FZI413" s="123"/>
      <c r="FZJ413" s="123"/>
      <c r="FZK413" s="123"/>
      <c r="FZL413" s="123"/>
      <c r="FZM413" s="123"/>
      <c r="FZN413" s="123"/>
      <c r="FZO413" s="123"/>
      <c r="FZP413" s="123"/>
      <c r="FZQ413" s="123"/>
      <c r="FZR413" s="123"/>
      <c r="FZS413" s="123"/>
      <c r="FZT413" s="123"/>
      <c r="FZU413" s="123"/>
      <c r="FZV413" s="123"/>
      <c r="FZW413" s="123"/>
      <c r="FZX413" s="123"/>
      <c r="FZY413" s="123"/>
      <c r="FZZ413" s="123"/>
      <c r="GAA413" s="123"/>
      <c r="GAB413" s="123"/>
      <c r="GAC413" s="123"/>
      <c r="GAD413" s="123"/>
      <c r="GAE413" s="123"/>
      <c r="GAF413" s="123"/>
      <c r="GAG413" s="123"/>
      <c r="GAH413" s="123"/>
      <c r="GAI413" s="123"/>
      <c r="GAJ413" s="123"/>
      <c r="GAK413" s="123"/>
      <c r="GAL413" s="123"/>
      <c r="GAM413" s="123"/>
      <c r="GAN413" s="123"/>
      <c r="GAO413" s="123"/>
      <c r="GAP413" s="123"/>
      <c r="GAQ413" s="123"/>
      <c r="GAR413" s="123"/>
      <c r="GAS413" s="123"/>
      <c r="GAT413" s="123"/>
      <c r="GAU413" s="123"/>
      <c r="GAV413" s="123"/>
      <c r="GAW413" s="123"/>
      <c r="GAX413" s="123"/>
      <c r="GAY413" s="123"/>
      <c r="GAZ413" s="123"/>
      <c r="GBA413" s="123"/>
      <c r="GBB413" s="123"/>
      <c r="GBC413" s="123"/>
      <c r="GBD413" s="123"/>
      <c r="GBE413" s="123"/>
      <c r="GBF413" s="123"/>
      <c r="GBG413" s="123"/>
      <c r="GBH413" s="123"/>
      <c r="GBI413" s="123"/>
      <c r="GBJ413" s="123"/>
      <c r="GBK413" s="123"/>
      <c r="GBL413" s="123"/>
      <c r="GBM413" s="123"/>
      <c r="GBN413" s="123"/>
      <c r="GBO413" s="123"/>
      <c r="GBP413" s="123"/>
      <c r="GBQ413" s="123"/>
      <c r="GBR413" s="123"/>
      <c r="GBS413" s="123"/>
      <c r="GBT413" s="123"/>
      <c r="GBU413" s="123"/>
      <c r="GBV413" s="123"/>
      <c r="GBW413" s="123"/>
      <c r="GBX413" s="123"/>
      <c r="GBY413" s="123"/>
      <c r="GBZ413" s="123"/>
      <c r="GCA413" s="123"/>
      <c r="GCB413" s="123"/>
      <c r="GCC413" s="123"/>
      <c r="GCD413" s="123"/>
      <c r="GCE413" s="123"/>
      <c r="GCF413" s="123"/>
      <c r="GCG413" s="123"/>
      <c r="GCH413" s="123"/>
      <c r="GCI413" s="123"/>
      <c r="GCJ413" s="123"/>
      <c r="GCK413" s="123"/>
      <c r="GCL413" s="123"/>
      <c r="GCM413" s="123"/>
      <c r="GCN413" s="123"/>
      <c r="GCO413" s="123"/>
      <c r="GCP413" s="123"/>
      <c r="GCQ413" s="123"/>
      <c r="GCR413" s="123"/>
      <c r="GCS413" s="123"/>
      <c r="GCT413" s="123"/>
      <c r="GCU413" s="123"/>
      <c r="GCV413" s="123"/>
      <c r="GCW413" s="123"/>
      <c r="GCX413" s="123"/>
      <c r="GCY413" s="123"/>
      <c r="GCZ413" s="123"/>
      <c r="GDA413" s="123"/>
      <c r="GDB413" s="123"/>
      <c r="GDC413" s="123"/>
      <c r="GDD413" s="123"/>
      <c r="GDE413" s="123"/>
      <c r="GDF413" s="123"/>
      <c r="GDG413" s="123"/>
      <c r="GDH413" s="123"/>
      <c r="GDI413" s="123"/>
      <c r="GDJ413" s="123"/>
      <c r="GDK413" s="123"/>
      <c r="GDL413" s="123"/>
      <c r="GDM413" s="123"/>
      <c r="GDN413" s="123"/>
      <c r="GDO413" s="123"/>
      <c r="GDP413" s="123"/>
      <c r="GDQ413" s="123"/>
      <c r="GDR413" s="123"/>
      <c r="GDS413" s="123"/>
      <c r="GDT413" s="123"/>
      <c r="GDU413" s="123"/>
      <c r="GDV413" s="123"/>
      <c r="GDW413" s="123"/>
      <c r="GDX413" s="123"/>
      <c r="GDY413" s="123"/>
      <c r="GDZ413" s="123"/>
      <c r="GEA413" s="123"/>
      <c r="GEB413" s="123"/>
      <c r="GEC413" s="123"/>
      <c r="GED413" s="123"/>
      <c r="GEE413" s="123"/>
      <c r="GEF413" s="123"/>
      <c r="GEG413" s="123"/>
      <c r="GEH413" s="123"/>
      <c r="GEI413" s="123"/>
      <c r="GEJ413" s="123"/>
      <c r="GEK413" s="123"/>
      <c r="GEL413" s="123"/>
      <c r="GEM413" s="123"/>
      <c r="GEN413" s="123"/>
      <c r="GEO413" s="123"/>
      <c r="GEP413" s="123"/>
      <c r="GEQ413" s="123"/>
      <c r="GER413" s="123"/>
      <c r="GES413" s="123"/>
      <c r="GET413" s="123"/>
      <c r="GEU413" s="123"/>
      <c r="GEV413" s="123"/>
      <c r="GEW413" s="123"/>
      <c r="GEX413" s="123"/>
      <c r="GEY413" s="123"/>
      <c r="GEZ413" s="123"/>
      <c r="GFA413" s="123"/>
      <c r="GFB413" s="123"/>
      <c r="GFC413" s="123"/>
      <c r="GFD413" s="123"/>
      <c r="GFE413" s="123"/>
      <c r="GFF413" s="123"/>
      <c r="GFG413" s="123"/>
      <c r="GFH413" s="123"/>
      <c r="GFI413" s="123"/>
      <c r="GFJ413" s="123"/>
      <c r="GFK413" s="123"/>
      <c r="GFL413" s="123"/>
      <c r="GFM413" s="123"/>
      <c r="GFN413" s="123"/>
      <c r="GFO413" s="123"/>
      <c r="GFP413" s="123"/>
      <c r="GFQ413" s="123"/>
      <c r="GFR413" s="123"/>
      <c r="GFS413" s="123"/>
      <c r="GFT413" s="123"/>
      <c r="GFU413" s="123"/>
      <c r="GFV413" s="123"/>
      <c r="GFW413" s="123"/>
      <c r="GFX413" s="123"/>
      <c r="GFY413" s="123"/>
      <c r="GFZ413" s="123"/>
      <c r="GGA413" s="123"/>
      <c r="GGB413" s="123"/>
      <c r="GGC413" s="123"/>
      <c r="GGD413" s="123"/>
      <c r="GGE413" s="123"/>
      <c r="GGF413" s="123"/>
      <c r="GGG413" s="123"/>
      <c r="GGH413" s="123"/>
      <c r="GGI413" s="123"/>
      <c r="GGJ413" s="123"/>
      <c r="GGK413" s="123"/>
      <c r="GGL413" s="123"/>
      <c r="GGM413" s="123"/>
      <c r="GGN413" s="123"/>
      <c r="GGO413" s="123"/>
      <c r="GGP413" s="123"/>
      <c r="GGQ413" s="123"/>
      <c r="GGR413" s="123"/>
      <c r="GGS413" s="123"/>
      <c r="GGT413" s="123"/>
      <c r="GGU413" s="123"/>
      <c r="GGV413" s="123"/>
      <c r="GGW413" s="123"/>
      <c r="GGX413" s="123"/>
      <c r="GGY413" s="123"/>
      <c r="GGZ413" s="123"/>
      <c r="GHA413" s="123"/>
      <c r="GHB413" s="123"/>
      <c r="GHC413" s="123"/>
      <c r="GHD413" s="123"/>
      <c r="GHE413" s="123"/>
      <c r="GHF413" s="123"/>
      <c r="GHG413" s="123"/>
      <c r="GHH413" s="123"/>
      <c r="GHI413" s="123"/>
      <c r="GHJ413" s="123"/>
      <c r="GHK413" s="123"/>
      <c r="GHL413" s="123"/>
      <c r="GHM413" s="123"/>
      <c r="GHN413" s="123"/>
      <c r="GHO413" s="123"/>
      <c r="GHP413" s="123"/>
      <c r="GHQ413" s="123"/>
      <c r="GHR413" s="123"/>
      <c r="GHS413" s="123"/>
      <c r="GHT413" s="123"/>
      <c r="GHU413" s="123"/>
      <c r="GHV413" s="123"/>
      <c r="GHW413" s="123"/>
      <c r="GHX413" s="123"/>
      <c r="GHY413" s="123"/>
      <c r="GHZ413" s="123"/>
      <c r="GIA413" s="123"/>
      <c r="GIB413" s="123"/>
      <c r="GIC413" s="123"/>
      <c r="GID413" s="123"/>
      <c r="GIE413" s="123"/>
      <c r="GIF413" s="123"/>
      <c r="GIG413" s="123"/>
      <c r="GIH413" s="123"/>
      <c r="GII413" s="123"/>
      <c r="GIJ413" s="123"/>
      <c r="GIK413" s="123"/>
      <c r="GIL413" s="123"/>
      <c r="GIM413" s="123"/>
      <c r="GIN413" s="123"/>
      <c r="GIO413" s="123"/>
      <c r="GIP413" s="123"/>
      <c r="GIQ413" s="123"/>
      <c r="GIR413" s="123"/>
      <c r="GIS413" s="123"/>
      <c r="GIT413" s="123"/>
      <c r="GIU413" s="123"/>
      <c r="GIV413" s="123"/>
      <c r="GIW413" s="123"/>
      <c r="GIX413" s="123"/>
      <c r="GIY413" s="123"/>
      <c r="GIZ413" s="123"/>
      <c r="GJA413" s="123"/>
      <c r="GJB413" s="123"/>
      <c r="GJC413" s="123"/>
      <c r="GJD413" s="123"/>
      <c r="GJE413" s="123"/>
      <c r="GJF413" s="123"/>
      <c r="GJG413" s="123"/>
      <c r="GJH413" s="123"/>
      <c r="GJI413" s="123"/>
      <c r="GJJ413" s="123"/>
      <c r="GJK413" s="123"/>
      <c r="GJL413" s="123"/>
      <c r="GJM413" s="123"/>
      <c r="GJN413" s="123"/>
      <c r="GJO413" s="123"/>
      <c r="GJP413" s="123"/>
      <c r="GJQ413" s="123"/>
      <c r="GJR413" s="123"/>
      <c r="GJS413" s="123"/>
      <c r="GJT413" s="123"/>
      <c r="GJU413" s="123"/>
      <c r="GJV413" s="123"/>
      <c r="GJW413" s="123"/>
      <c r="GJX413" s="123"/>
      <c r="GJY413" s="123"/>
      <c r="GJZ413" s="123"/>
      <c r="GKA413" s="123"/>
      <c r="GKB413" s="123"/>
      <c r="GKC413" s="123"/>
      <c r="GKD413" s="123"/>
      <c r="GKE413" s="123"/>
      <c r="GKF413" s="123"/>
      <c r="GKG413" s="123"/>
      <c r="GKH413" s="123"/>
      <c r="GKI413" s="123"/>
      <c r="GKJ413" s="123"/>
      <c r="GKK413" s="123"/>
      <c r="GKL413" s="123"/>
      <c r="GKM413" s="123"/>
      <c r="GKN413" s="123"/>
      <c r="GKO413" s="123"/>
      <c r="GKP413" s="123"/>
      <c r="GKQ413" s="123"/>
      <c r="GKR413" s="123"/>
      <c r="GKS413" s="123"/>
      <c r="GKT413" s="123"/>
      <c r="GKU413" s="123"/>
      <c r="GKV413" s="123"/>
      <c r="GKW413" s="123"/>
      <c r="GKX413" s="123"/>
      <c r="GKY413" s="123"/>
      <c r="GKZ413" s="123"/>
      <c r="GLA413" s="123"/>
      <c r="GLB413" s="123"/>
      <c r="GLC413" s="123"/>
      <c r="GLD413" s="123"/>
      <c r="GLE413" s="123"/>
      <c r="GLF413" s="123"/>
      <c r="GLG413" s="123"/>
      <c r="GLH413" s="123"/>
      <c r="GLI413" s="123"/>
      <c r="GLJ413" s="123"/>
      <c r="GLK413" s="123"/>
      <c r="GLL413" s="123"/>
      <c r="GLM413" s="123"/>
      <c r="GLN413" s="123"/>
      <c r="GLO413" s="123"/>
      <c r="GLP413" s="123"/>
      <c r="GLQ413" s="123"/>
      <c r="GLR413" s="123"/>
      <c r="GLS413" s="123"/>
      <c r="GLT413" s="123"/>
      <c r="GLU413" s="123"/>
      <c r="GLV413" s="123"/>
      <c r="GLW413" s="123"/>
      <c r="GLX413" s="123"/>
      <c r="GLY413" s="123"/>
      <c r="GLZ413" s="123"/>
      <c r="GMA413" s="123"/>
      <c r="GMB413" s="123"/>
      <c r="GMC413" s="123"/>
      <c r="GMD413" s="123"/>
      <c r="GME413" s="123"/>
      <c r="GMF413" s="123"/>
      <c r="GMG413" s="123"/>
      <c r="GMH413" s="123"/>
      <c r="GMI413" s="123"/>
      <c r="GMJ413" s="123"/>
      <c r="GMK413" s="123"/>
      <c r="GML413" s="123"/>
      <c r="GMM413" s="123"/>
      <c r="GMN413" s="123"/>
      <c r="GMO413" s="123"/>
      <c r="GMP413" s="123"/>
      <c r="GMQ413" s="123"/>
      <c r="GMR413" s="123"/>
      <c r="GMS413" s="123"/>
      <c r="GMT413" s="123"/>
      <c r="GMU413" s="123"/>
      <c r="GMV413" s="123"/>
      <c r="GMW413" s="123"/>
      <c r="GMX413" s="123"/>
      <c r="GMY413" s="123"/>
      <c r="GMZ413" s="123"/>
      <c r="GNA413" s="123"/>
      <c r="GNB413" s="123"/>
      <c r="GNC413" s="123"/>
      <c r="GND413" s="123"/>
      <c r="GNE413" s="123"/>
      <c r="GNF413" s="123"/>
      <c r="GNG413" s="123"/>
      <c r="GNH413" s="123"/>
      <c r="GNI413" s="123"/>
      <c r="GNJ413" s="123"/>
      <c r="GNK413" s="123"/>
      <c r="GNL413" s="123"/>
      <c r="GNM413" s="123"/>
      <c r="GNN413" s="123"/>
      <c r="GNO413" s="123"/>
      <c r="GNP413" s="123"/>
      <c r="GNQ413" s="123"/>
      <c r="GNR413" s="123"/>
      <c r="GNS413" s="123"/>
      <c r="GNT413" s="123"/>
      <c r="GNU413" s="123"/>
      <c r="GNV413" s="123"/>
      <c r="GNW413" s="123"/>
      <c r="GNX413" s="123"/>
      <c r="GNY413" s="123"/>
      <c r="GNZ413" s="123"/>
      <c r="GOA413" s="123"/>
      <c r="GOB413" s="123"/>
      <c r="GOC413" s="123"/>
      <c r="GOD413" s="123"/>
      <c r="GOE413" s="123"/>
      <c r="GOF413" s="123"/>
      <c r="GOG413" s="123"/>
      <c r="GOH413" s="123"/>
      <c r="GOI413" s="123"/>
      <c r="GOJ413" s="123"/>
      <c r="GOK413" s="123"/>
      <c r="GOL413" s="123"/>
      <c r="GOM413" s="123"/>
      <c r="GON413" s="123"/>
      <c r="GOO413" s="123"/>
      <c r="GOP413" s="123"/>
      <c r="GOQ413" s="123"/>
      <c r="GOR413" s="123"/>
      <c r="GOS413" s="123"/>
      <c r="GOT413" s="123"/>
      <c r="GOU413" s="123"/>
      <c r="GOV413" s="123"/>
      <c r="GOW413" s="123"/>
      <c r="GOX413" s="123"/>
      <c r="GOY413" s="123"/>
      <c r="GOZ413" s="123"/>
      <c r="GPA413" s="123"/>
      <c r="GPB413" s="123"/>
      <c r="GPC413" s="123"/>
      <c r="GPD413" s="123"/>
      <c r="GPE413" s="123"/>
      <c r="GPF413" s="123"/>
      <c r="GPG413" s="123"/>
      <c r="GPH413" s="123"/>
      <c r="GPI413" s="123"/>
      <c r="GPJ413" s="123"/>
      <c r="GPK413" s="123"/>
      <c r="GPL413" s="123"/>
      <c r="GPM413" s="123"/>
      <c r="GPN413" s="123"/>
      <c r="GPO413" s="123"/>
      <c r="GPP413" s="123"/>
      <c r="GPQ413" s="123"/>
      <c r="GPR413" s="123"/>
      <c r="GPS413" s="123"/>
      <c r="GPT413" s="123"/>
      <c r="GPU413" s="123"/>
      <c r="GPV413" s="123"/>
      <c r="GPW413" s="123"/>
      <c r="GPX413" s="123"/>
      <c r="GPY413" s="123"/>
      <c r="GPZ413" s="123"/>
      <c r="GQA413" s="123"/>
      <c r="GQB413" s="123"/>
      <c r="GQC413" s="123"/>
      <c r="GQD413" s="123"/>
      <c r="GQE413" s="123"/>
      <c r="GQF413" s="123"/>
      <c r="GQG413" s="123"/>
      <c r="GQH413" s="123"/>
      <c r="GQI413" s="123"/>
      <c r="GQJ413" s="123"/>
      <c r="GQK413" s="123"/>
      <c r="GQL413" s="123"/>
      <c r="GQM413" s="123"/>
      <c r="GQN413" s="123"/>
      <c r="GQO413" s="123"/>
      <c r="GQP413" s="123"/>
      <c r="GQQ413" s="123"/>
      <c r="GQR413" s="123"/>
      <c r="GQS413" s="123"/>
      <c r="GQT413" s="123"/>
      <c r="GQU413" s="123"/>
      <c r="GQV413" s="123"/>
      <c r="GQW413" s="123"/>
      <c r="GQX413" s="123"/>
      <c r="GQY413" s="123"/>
      <c r="GQZ413" s="123"/>
      <c r="GRA413" s="123"/>
      <c r="GRB413" s="123"/>
      <c r="GRC413" s="123"/>
      <c r="GRD413" s="123"/>
      <c r="GRE413" s="123"/>
      <c r="GRF413" s="123"/>
      <c r="GRG413" s="123"/>
      <c r="GRH413" s="123"/>
      <c r="GRI413" s="123"/>
      <c r="GRJ413" s="123"/>
      <c r="GRK413" s="123"/>
      <c r="GRL413" s="123"/>
      <c r="GRM413" s="123"/>
      <c r="GRN413" s="123"/>
      <c r="GRO413" s="123"/>
      <c r="GRP413" s="123"/>
      <c r="GRQ413" s="123"/>
      <c r="GRR413" s="123"/>
      <c r="GRS413" s="123"/>
      <c r="GRT413" s="123"/>
      <c r="GRU413" s="123"/>
      <c r="GRV413" s="123"/>
      <c r="GRW413" s="123"/>
      <c r="GRX413" s="123"/>
      <c r="GRY413" s="123"/>
      <c r="GRZ413" s="123"/>
      <c r="GSA413" s="123"/>
      <c r="GSB413" s="123"/>
      <c r="GSC413" s="123"/>
      <c r="GSD413" s="123"/>
      <c r="GSE413" s="123"/>
      <c r="GSF413" s="123"/>
      <c r="GSG413" s="123"/>
      <c r="GSH413" s="123"/>
      <c r="GSI413" s="123"/>
      <c r="GSJ413" s="123"/>
      <c r="GSK413" s="123"/>
      <c r="GSL413" s="123"/>
      <c r="GSM413" s="123"/>
      <c r="GSN413" s="123"/>
      <c r="GSO413" s="123"/>
      <c r="GSP413" s="123"/>
      <c r="GSQ413" s="123"/>
      <c r="GSR413" s="123"/>
      <c r="GSS413" s="123"/>
      <c r="GST413" s="123"/>
      <c r="GSU413" s="123"/>
      <c r="GSV413" s="123"/>
      <c r="GSW413" s="123"/>
      <c r="GSX413" s="123"/>
      <c r="GSY413" s="123"/>
      <c r="GSZ413" s="123"/>
      <c r="GTA413" s="123"/>
      <c r="GTB413" s="123"/>
      <c r="GTC413" s="123"/>
      <c r="GTD413" s="123"/>
      <c r="GTE413" s="123"/>
      <c r="GTF413" s="123"/>
      <c r="GTG413" s="123"/>
      <c r="GTH413" s="123"/>
      <c r="GTI413" s="123"/>
      <c r="GTJ413" s="123"/>
      <c r="GTK413" s="123"/>
      <c r="GTL413" s="123"/>
      <c r="GTM413" s="123"/>
      <c r="GTN413" s="123"/>
      <c r="GTO413" s="123"/>
      <c r="GTP413" s="123"/>
      <c r="GTQ413" s="123"/>
      <c r="GTR413" s="123"/>
      <c r="GTS413" s="123"/>
      <c r="GTT413" s="123"/>
      <c r="GTU413" s="123"/>
      <c r="GTV413" s="123"/>
      <c r="GTW413" s="123"/>
      <c r="GTX413" s="123"/>
      <c r="GTY413" s="123"/>
      <c r="GTZ413" s="123"/>
      <c r="GUA413" s="123"/>
      <c r="GUB413" s="123"/>
      <c r="GUC413" s="123"/>
      <c r="GUD413" s="123"/>
      <c r="GUE413" s="123"/>
      <c r="GUF413" s="123"/>
      <c r="GUG413" s="123"/>
      <c r="GUH413" s="123"/>
      <c r="GUI413" s="123"/>
      <c r="GUJ413" s="123"/>
      <c r="GUK413" s="123"/>
      <c r="GUL413" s="123"/>
      <c r="GUM413" s="123"/>
      <c r="GUN413" s="123"/>
      <c r="GUO413" s="123"/>
      <c r="GUP413" s="123"/>
      <c r="GUQ413" s="123"/>
      <c r="GUR413" s="123"/>
      <c r="GUS413" s="123"/>
      <c r="GUT413" s="123"/>
      <c r="GUU413" s="123"/>
      <c r="GUV413" s="123"/>
      <c r="GUW413" s="123"/>
      <c r="GUX413" s="123"/>
      <c r="GUY413" s="123"/>
      <c r="GUZ413" s="123"/>
      <c r="GVA413" s="123"/>
      <c r="GVB413" s="123"/>
      <c r="GVC413" s="123"/>
      <c r="GVD413" s="123"/>
      <c r="GVE413" s="123"/>
      <c r="GVF413" s="123"/>
      <c r="GVG413" s="123"/>
      <c r="GVH413" s="123"/>
      <c r="GVI413" s="123"/>
      <c r="GVJ413" s="123"/>
      <c r="GVK413" s="123"/>
      <c r="GVL413" s="123"/>
      <c r="GVM413" s="123"/>
      <c r="GVN413" s="123"/>
      <c r="GVO413" s="123"/>
      <c r="GVP413" s="123"/>
      <c r="GVQ413" s="123"/>
      <c r="GVR413" s="123"/>
      <c r="GVS413" s="123"/>
      <c r="GVT413" s="123"/>
      <c r="GVU413" s="123"/>
      <c r="GVV413" s="123"/>
      <c r="GVW413" s="123"/>
      <c r="GVX413" s="123"/>
      <c r="GVY413" s="123"/>
      <c r="GVZ413" s="123"/>
      <c r="GWA413" s="123"/>
      <c r="GWB413" s="123"/>
      <c r="GWC413" s="123"/>
      <c r="GWD413" s="123"/>
      <c r="GWE413" s="123"/>
      <c r="GWF413" s="123"/>
      <c r="GWG413" s="123"/>
      <c r="GWH413" s="123"/>
      <c r="GWI413" s="123"/>
      <c r="GWJ413" s="123"/>
      <c r="GWK413" s="123"/>
      <c r="GWL413" s="123"/>
      <c r="GWM413" s="123"/>
      <c r="GWN413" s="123"/>
      <c r="GWO413" s="123"/>
      <c r="GWP413" s="123"/>
      <c r="GWQ413" s="123"/>
      <c r="GWR413" s="123"/>
      <c r="GWS413" s="123"/>
      <c r="GWT413" s="123"/>
      <c r="GWU413" s="123"/>
      <c r="GWV413" s="123"/>
      <c r="GWW413" s="123"/>
      <c r="GWX413" s="123"/>
      <c r="GWY413" s="123"/>
      <c r="GWZ413" s="123"/>
      <c r="GXA413" s="123"/>
      <c r="GXB413" s="123"/>
      <c r="GXC413" s="123"/>
      <c r="GXD413" s="123"/>
      <c r="GXE413" s="123"/>
      <c r="GXF413" s="123"/>
      <c r="GXG413" s="123"/>
      <c r="GXH413" s="123"/>
      <c r="GXI413" s="123"/>
      <c r="GXJ413" s="123"/>
      <c r="GXK413" s="123"/>
      <c r="GXL413" s="123"/>
      <c r="GXM413" s="123"/>
      <c r="GXN413" s="123"/>
      <c r="GXO413" s="123"/>
      <c r="GXP413" s="123"/>
      <c r="GXQ413" s="123"/>
      <c r="GXR413" s="123"/>
      <c r="GXS413" s="123"/>
      <c r="GXT413" s="123"/>
      <c r="GXU413" s="123"/>
      <c r="GXV413" s="123"/>
      <c r="GXW413" s="123"/>
      <c r="GXX413" s="123"/>
      <c r="GXY413" s="123"/>
      <c r="GXZ413" s="123"/>
      <c r="GYA413" s="123"/>
      <c r="GYB413" s="123"/>
      <c r="GYC413" s="123"/>
      <c r="GYD413" s="123"/>
      <c r="GYE413" s="123"/>
      <c r="GYF413" s="123"/>
      <c r="GYG413" s="123"/>
      <c r="GYH413" s="123"/>
      <c r="GYI413" s="123"/>
      <c r="GYJ413" s="123"/>
      <c r="GYK413" s="123"/>
      <c r="GYL413" s="123"/>
      <c r="GYM413" s="123"/>
      <c r="GYN413" s="123"/>
      <c r="GYO413" s="123"/>
      <c r="GYP413" s="123"/>
      <c r="GYQ413" s="123"/>
      <c r="GYR413" s="123"/>
      <c r="GYS413" s="123"/>
      <c r="GYT413" s="123"/>
      <c r="GYU413" s="123"/>
      <c r="GYV413" s="123"/>
      <c r="GYW413" s="123"/>
      <c r="GYX413" s="123"/>
      <c r="GYY413" s="123"/>
      <c r="GYZ413" s="123"/>
      <c r="GZA413" s="123"/>
      <c r="GZB413" s="123"/>
      <c r="GZC413" s="123"/>
      <c r="GZD413" s="123"/>
      <c r="GZE413" s="123"/>
      <c r="GZF413" s="123"/>
      <c r="GZG413" s="123"/>
      <c r="GZH413" s="123"/>
      <c r="GZI413" s="123"/>
      <c r="GZJ413" s="123"/>
      <c r="GZK413" s="123"/>
      <c r="GZL413" s="123"/>
      <c r="GZM413" s="123"/>
      <c r="GZN413" s="123"/>
      <c r="GZO413" s="123"/>
      <c r="GZP413" s="123"/>
      <c r="GZQ413" s="123"/>
      <c r="GZR413" s="123"/>
      <c r="GZS413" s="123"/>
      <c r="GZT413" s="123"/>
      <c r="GZU413" s="123"/>
      <c r="GZV413" s="123"/>
      <c r="GZW413" s="123"/>
      <c r="GZX413" s="123"/>
      <c r="GZY413" s="123"/>
      <c r="GZZ413" s="123"/>
      <c r="HAA413" s="123"/>
      <c r="HAB413" s="123"/>
      <c r="HAC413" s="123"/>
      <c r="HAD413" s="123"/>
      <c r="HAE413" s="123"/>
      <c r="HAF413" s="123"/>
      <c r="HAG413" s="123"/>
      <c r="HAH413" s="123"/>
      <c r="HAI413" s="123"/>
      <c r="HAJ413" s="123"/>
      <c r="HAK413" s="123"/>
      <c r="HAL413" s="123"/>
      <c r="HAM413" s="123"/>
      <c r="HAN413" s="123"/>
      <c r="HAO413" s="123"/>
      <c r="HAP413" s="123"/>
      <c r="HAQ413" s="123"/>
      <c r="HAR413" s="123"/>
      <c r="HAS413" s="123"/>
      <c r="HAT413" s="123"/>
      <c r="HAU413" s="123"/>
      <c r="HAV413" s="123"/>
      <c r="HAW413" s="123"/>
      <c r="HAX413" s="123"/>
      <c r="HAY413" s="123"/>
      <c r="HAZ413" s="123"/>
      <c r="HBA413" s="123"/>
      <c r="HBB413" s="123"/>
      <c r="HBC413" s="123"/>
      <c r="HBD413" s="123"/>
      <c r="HBE413" s="123"/>
      <c r="HBF413" s="123"/>
      <c r="HBG413" s="123"/>
      <c r="HBH413" s="123"/>
      <c r="HBI413" s="123"/>
      <c r="HBJ413" s="123"/>
      <c r="HBK413" s="123"/>
      <c r="HBL413" s="123"/>
      <c r="HBM413" s="123"/>
      <c r="HBN413" s="123"/>
      <c r="HBO413" s="123"/>
      <c r="HBP413" s="123"/>
      <c r="HBQ413" s="123"/>
      <c r="HBR413" s="123"/>
      <c r="HBS413" s="123"/>
      <c r="HBT413" s="123"/>
      <c r="HBU413" s="123"/>
      <c r="HBV413" s="123"/>
      <c r="HBW413" s="123"/>
      <c r="HBX413" s="123"/>
      <c r="HBY413" s="123"/>
      <c r="HBZ413" s="123"/>
      <c r="HCA413" s="123"/>
      <c r="HCB413" s="123"/>
      <c r="HCC413" s="123"/>
      <c r="HCD413" s="123"/>
      <c r="HCE413" s="123"/>
      <c r="HCF413" s="123"/>
      <c r="HCG413" s="123"/>
      <c r="HCH413" s="123"/>
      <c r="HCI413" s="123"/>
      <c r="HCJ413" s="123"/>
      <c r="HCK413" s="123"/>
      <c r="HCL413" s="123"/>
      <c r="HCM413" s="123"/>
      <c r="HCN413" s="123"/>
      <c r="HCO413" s="123"/>
      <c r="HCP413" s="123"/>
      <c r="HCQ413" s="123"/>
      <c r="HCR413" s="123"/>
      <c r="HCS413" s="123"/>
      <c r="HCT413" s="123"/>
      <c r="HCU413" s="123"/>
      <c r="HCV413" s="123"/>
      <c r="HCW413" s="123"/>
      <c r="HCX413" s="123"/>
      <c r="HCY413" s="123"/>
      <c r="HCZ413" s="123"/>
      <c r="HDA413" s="123"/>
      <c r="HDB413" s="123"/>
      <c r="HDC413" s="123"/>
      <c r="HDD413" s="123"/>
      <c r="HDE413" s="123"/>
      <c r="HDF413" s="123"/>
      <c r="HDG413" s="123"/>
      <c r="HDH413" s="123"/>
      <c r="HDI413" s="123"/>
      <c r="HDJ413" s="123"/>
      <c r="HDK413" s="123"/>
      <c r="HDL413" s="123"/>
      <c r="HDM413" s="123"/>
      <c r="HDN413" s="123"/>
      <c r="HDO413" s="123"/>
      <c r="HDP413" s="123"/>
      <c r="HDQ413" s="123"/>
      <c r="HDR413" s="123"/>
      <c r="HDS413" s="123"/>
      <c r="HDT413" s="123"/>
      <c r="HDU413" s="123"/>
      <c r="HDV413" s="123"/>
      <c r="HDW413" s="123"/>
      <c r="HDX413" s="123"/>
      <c r="HDY413" s="123"/>
      <c r="HDZ413" s="123"/>
      <c r="HEA413" s="123"/>
      <c r="HEB413" s="123"/>
      <c r="HEC413" s="123"/>
      <c r="HED413" s="123"/>
      <c r="HEE413" s="123"/>
      <c r="HEF413" s="123"/>
      <c r="HEG413" s="123"/>
      <c r="HEH413" s="123"/>
      <c r="HEI413" s="123"/>
      <c r="HEJ413" s="123"/>
      <c r="HEK413" s="123"/>
      <c r="HEL413" s="123"/>
      <c r="HEM413" s="123"/>
      <c r="HEN413" s="123"/>
      <c r="HEO413" s="123"/>
      <c r="HEP413" s="123"/>
      <c r="HEQ413" s="123"/>
      <c r="HER413" s="123"/>
      <c r="HES413" s="123"/>
      <c r="HET413" s="123"/>
      <c r="HEU413" s="123"/>
      <c r="HEV413" s="123"/>
      <c r="HEW413" s="123"/>
      <c r="HEX413" s="123"/>
      <c r="HEY413" s="123"/>
      <c r="HEZ413" s="123"/>
      <c r="HFA413" s="123"/>
      <c r="HFB413" s="123"/>
      <c r="HFC413" s="123"/>
      <c r="HFD413" s="123"/>
      <c r="HFE413" s="123"/>
      <c r="HFF413" s="123"/>
      <c r="HFG413" s="123"/>
      <c r="HFH413" s="123"/>
      <c r="HFI413" s="123"/>
      <c r="HFJ413" s="123"/>
      <c r="HFK413" s="123"/>
      <c r="HFL413" s="123"/>
      <c r="HFM413" s="123"/>
      <c r="HFN413" s="123"/>
      <c r="HFO413" s="123"/>
      <c r="HFP413" s="123"/>
      <c r="HFQ413" s="123"/>
      <c r="HFR413" s="123"/>
      <c r="HFS413" s="123"/>
      <c r="HFT413" s="123"/>
      <c r="HFU413" s="123"/>
      <c r="HFV413" s="123"/>
      <c r="HFW413" s="123"/>
      <c r="HFX413" s="123"/>
      <c r="HFY413" s="123"/>
      <c r="HFZ413" s="123"/>
      <c r="HGA413" s="123"/>
      <c r="HGB413" s="123"/>
      <c r="HGC413" s="123"/>
      <c r="HGD413" s="123"/>
      <c r="HGE413" s="123"/>
      <c r="HGF413" s="123"/>
      <c r="HGG413" s="123"/>
      <c r="HGH413" s="123"/>
      <c r="HGI413" s="123"/>
      <c r="HGJ413" s="123"/>
      <c r="HGK413" s="123"/>
      <c r="HGL413" s="123"/>
      <c r="HGM413" s="123"/>
      <c r="HGN413" s="123"/>
      <c r="HGO413" s="123"/>
      <c r="HGP413" s="123"/>
      <c r="HGQ413" s="123"/>
      <c r="HGR413" s="123"/>
      <c r="HGS413" s="123"/>
      <c r="HGT413" s="123"/>
      <c r="HGU413" s="123"/>
      <c r="HGV413" s="123"/>
      <c r="HGW413" s="123"/>
      <c r="HGX413" s="123"/>
      <c r="HGY413" s="123"/>
      <c r="HGZ413" s="123"/>
      <c r="HHA413" s="123"/>
      <c r="HHB413" s="123"/>
      <c r="HHC413" s="123"/>
      <c r="HHD413" s="123"/>
      <c r="HHE413" s="123"/>
      <c r="HHF413" s="123"/>
      <c r="HHG413" s="123"/>
      <c r="HHH413" s="123"/>
      <c r="HHI413" s="123"/>
      <c r="HHJ413" s="123"/>
      <c r="HHK413" s="123"/>
      <c r="HHL413" s="123"/>
      <c r="HHM413" s="123"/>
      <c r="HHN413" s="123"/>
      <c r="HHO413" s="123"/>
      <c r="HHP413" s="123"/>
      <c r="HHQ413" s="123"/>
      <c r="HHR413" s="123"/>
      <c r="HHS413" s="123"/>
      <c r="HHT413" s="123"/>
      <c r="HHU413" s="123"/>
      <c r="HHV413" s="123"/>
      <c r="HHW413" s="123"/>
      <c r="HHX413" s="123"/>
      <c r="HHY413" s="123"/>
      <c r="HHZ413" s="123"/>
      <c r="HIA413" s="123"/>
      <c r="HIB413" s="123"/>
      <c r="HIC413" s="123"/>
      <c r="HID413" s="123"/>
      <c r="HIE413" s="123"/>
      <c r="HIF413" s="123"/>
      <c r="HIG413" s="123"/>
      <c r="HIH413" s="123"/>
      <c r="HII413" s="123"/>
      <c r="HIJ413" s="123"/>
      <c r="HIK413" s="123"/>
      <c r="HIL413" s="123"/>
      <c r="HIM413" s="123"/>
      <c r="HIN413" s="123"/>
      <c r="HIO413" s="123"/>
      <c r="HIP413" s="123"/>
      <c r="HIQ413" s="123"/>
      <c r="HIR413" s="123"/>
      <c r="HIS413" s="123"/>
      <c r="HIT413" s="123"/>
      <c r="HIU413" s="123"/>
      <c r="HIV413" s="123"/>
      <c r="HIW413" s="123"/>
      <c r="HIX413" s="123"/>
      <c r="HIY413" s="123"/>
      <c r="HIZ413" s="123"/>
      <c r="HJA413" s="123"/>
      <c r="HJB413" s="123"/>
      <c r="HJC413" s="123"/>
      <c r="HJD413" s="123"/>
      <c r="HJE413" s="123"/>
      <c r="HJF413" s="123"/>
      <c r="HJG413" s="123"/>
      <c r="HJH413" s="123"/>
      <c r="HJI413" s="123"/>
      <c r="HJJ413" s="123"/>
      <c r="HJK413" s="123"/>
      <c r="HJL413" s="123"/>
      <c r="HJM413" s="123"/>
      <c r="HJN413" s="123"/>
      <c r="HJO413" s="123"/>
      <c r="HJP413" s="123"/>
      <c r="HJQ413" s="123"/>
      <c r="HJR413" s="123"/>
      <c r="HJS413" s="123"/>
      <c r="HJT413" s="123"/>
      <c r="HJU413" s="123"/>
      <c r="HJV413" s="123"/>
      <c r="HJW413" s="123"/>
      <c r="HJX413" s="123"/>
      <c r="HJY413" s="123"/>
      <c r="HJZ413" s="123"/>
      <c r="HKA413" s="123"/>
      <c r="HKB413" s="123"/>
      <c r="HKC413" s="123"/>
      <c r="HKD413" s="123"/>
      <c r="HKE413" s="123"/>
      <c r="HKF413" s="123"/>
      <c r="HKG413" s="123"/>
      <c r="HKH413" s="123"/>
      <c r="HKI413" s="123"/>
      <c r="HKJ413" s="123"/>
      <c r="HKK413" s="123"/>
      <c r="HKL413" s="123"/>
      <c r="HKM413" s="123"/>
      <c r="HKN413" s="123"/>
      <c r="HKO413" s="123"/>
      <c r="HKP413" s="123"/>
      <c r="HKQ413" s="123"/>
      <c r="HKR413" s="123"/>
      <c r="HKS413" s="123"/>
      <c r="HKT413" s="123"/>
      <c r="HKU413" s="123"/>
      <c r="HKV413" s="123"/>
      <c r="HKW413" s="123"/>
      <c r="HKX413" s="123"/>
      <c r="HKY413" s="123"/>
      <c r="HKZ413" s="123"/>
      <c r="HLA413" s="123"/>
      <c r="HLB413" s="123"/>
      <c r="HLC413" s="123"/>
      <c r="HLD413" s="123"/>
      <c r="HLE413" s="123"/>
      <c r="HLF413" s="123"/>
      <c r="HLG413" s="123"/>
      <c r="HLH413" s="123"/>
      <c r="HLI413" s="123"/>
      <c r="HLJ413" s="123"/>
      <c r="HLK413" s="123"/>
      <c r="HLL413" s="123"/>
      <c r="HLM413" s="123"/>
      <c r="HLN413" s="123"/>
      <c r="HLO413" s="123"/>
      <c r="HLP413" s="123"/>
      <c r="HLQ413" s="123"/>
      <c r="HLR413" s="123"/>
      <c r="HLS413" s="123"/>
      <c r="HLT413" s="123"/>
      <c r="HLU413" s="123"/>
      <c r="HLV413" s="123"/>
      <c r="HLW413" s="123"/>
      <c r="HLX413" s="123"/>
      <c r="HLY413" s="123"/>
      <c r="HLZ413" s="123"/>
      <c r="HMA413" s="123"/>
      <c r="HMB413" s="123"/>
      <c r="HMC413" s="123"/>
      <c r="HMD413" s="123"/>
      <c r="HME413" s="123"/>
      <c r="HMF413" s="123"/>
      <c r="HMG413" s="123"/>
      <c r="HMH413" s="123"/>
      <c r="HMI413" s="123"/>
      <c r="HMJ413" s="123"/>
      <c r="HMK413" s="123"/>
      <c r="HML413" s="123"/>
      <c r="HMM413" s="123"/>
      <c r="HMN413" s="123"/>
      <c r="HMO413" s="123"/>
      <c r="HMP413" s="123"/>
      <c r="HMQ413" s="123"/>
      <c r="HMR413" s="123"/>
      <c r="HMS413" s="123"/>
      <c r="HMT413" s="123"/>
      <c r="HMU413" s="123"/>
      <c r="HMV413" s="123"/>
      <c r="HMW413" s="123"/>
      <c r="HMX413" s="123"/>
      <c r="HMY413" s="123"/>
      <c r="HMZ413" s="123"/>
      <c r="HNA413" s="123"/>
      <c r="HNB413" s="123"/>
      <c r="HNC413" s="123"/>
      <c r="HND413" s="123"/>
      <c r="HNE413" s="123"/>
      <c r="HNF413" s="123"/>
      <c r="HNG413" s="123"/>
      <c r="HNH413" s="123"/>
      <c r="HNI413" s="123"/>
      <c r="HNJ413" s="123"/>
      <c r="HNK413" s="123"/>
      <c r="HNL413" s="123"/>
      <c r="HNM413" s="123"/>
      <c r="HNN413" s="123"/>
      <c r="HNO413" s="123"/>
      <c r="HNP413" s="123"/>
      <c r="HNQ413" s="123"/>
      <c r="HNR413" s="123"/>
      <c r="HNS413" s="123"/>
      <c r="HNT413" s="123"/>
      <c r="HNU413" s="123"/>
      <c r="HNV413" s="123"/>
      <c r="HNW413" s="123"/>
      <c r="HNX413" s="123"/>
      <c r="HNY413" s="123"/>
      <c r="HNZ413" s="123"/>
      <c r="HOA413" s="123"/>
      <c r="HOB413" s="123"/>
      <c r="HOC413" s="123"/>
      <c r="HOD413" s="123"/>
      <c r="HOE413" s="123"/>
      <c r="HOF413" s="123"/>
      <c r="HOG413" s="123"/>
      <c r="HOH413" s="123"/>
      <c r="HOI413" s="123"/>
      <c r="HOJ413" s="123"/>
      <c r="HOK413" s="123"/>
      <c r="HOL413" s="123"/>
      <c r="HOM413" s="123"/>
      <c r="HON413" s="123"/>
      <c r="HOO413" s="123"/>
      <c r="HOP413" s="123"/>
      <c r="HOQ413" s="123"/>
      <c r="HOR413" s="123"/>
      <c r="HOS413" s="123"/>
      <c r="HOT413" s="123"/>
      <c r="HOU413" s="123"/>
      <c r="HOV413" s="123"/>
      <c r="HOW413" s="123"/>
      <c r="HOX413" s="123"/>
      <c r="HOY413" s="123"/>
      <c r="HOZ413" s="123"/>
      <c r="HPA413" s="123"/>
      <c r="HPB413" s="123"/>
      <c r="HPC413" s="123"/>
      <c r="HPD413" s="123"/>
      <c r="HPE413" s="123"/>
      <c r="HPF413" s="123"/>
      <c r="HPG413" s="123"/>
      <c r="HPH413" s="123"/>
      <c r="HPI413" s="123"/>
      <c r="HPJ413" s="123"/>
      <c r="HPK413" s="123"/>
      <c r="HPL413" s="123"/>
      <c r="HPM413" s="123"/>
      <c r="HPN413" s="123"/>
      <c r="HPO413" s="123"/>
      <c r="HPP413" s="123"/>
      <c r="HPQ413" s="123"/>
      <c r="HPR413" s="123"/>
      <c r="HPS413" s="123"/>
      <c r="HPT413" s="123"/>
      <c r="HPU413" s="123"/>
      <c r="HPV413" s="123"/>
      <c r="HPW413" s="123"/>
      <c r="HPX413" s="123"/>
      <c r="HPY413" s="123"/>
      <c r="HPZ413" s="123"/>
      <c r="HQA413" s="123"/>
      <c r="HQB413" s="123"/>
      <c r="HQC413" s="123"/>
      <c r="HQD413" s="123"/>
      <c r="HQE413" s="123"/>
      <c r="HQF413" s="123"/>
      <c r="HQG413" s="123"/>
      <c r="HQH413" s="123"/>
      <c r="HQI413" s="123"/>
      <c r="HQJ413" s="123"/>
      <c r="HQK413" s="123"/>
      <c r="HQL413" s="123"/>
      <c r="HQM413" s="123"/>
      <c r="HQN413" s="123"/>
      <c r="HQO413" s="123"/>
      <c r="HQP413" s="123"/>
      <c r="HQQ413" s="123"/>
      <c r="HQR413" s="123"/>
      <c r="HQS413" s="123"/>
      <c r="HQT413" s="123"/>
      <c r="HQU413" s="123"/>
      <c r="HQV413" s="123"/>
      <c r="HQW413" s="123"/>
      <c r="HQX413" s="123"/>
      <c r="HQY413" s="123"/>
      <c r="HQZ413" s="123"/>
      <c r="HRA413" s="123"/>
      <c r="HRB413" s="123"/>
      <c r="HRC413" s="123"/>
      <c r="HRD413" s="123"/>
      <c r="HRE413" s="123"/>
      <c r="HRF413" s="123"/>
      <c r="HRG413" s="123"/>
      <c r="HRH413" s="123"/>
      <c r="HRI413" s="123"/>
      <c r="HRJ413" s="123"/>
      <c r="HRK413" s="123"/>
      <c r="HRL413" s="123"/>
      <c r="HRM413" s="123"/>
      <c r="HRN413" s="123"/>
      <c r="HRO413" s="123"/>
      <c r="HRP413" s="123"/>
      <c r="HRQ413" s="123"/>
      <c r="HRR413" s="123"/>
      <c r="HRS413" s="123"/>
      <c r="HRT413" s="123"/>
      <c r="HRU413" s="123"/>
      <c r="HRV413" s="123"/>
      <c r="HRW413" s="123"/>
      <c r="HRX413" s="123"/>
      <c r="HRY413" s="123"/>
      <c r="HRZ413" s="123"/>
      <c r="HSA413" s="123"/>
      <c r="HSB413" s="123"/>
      <c r="HSC413" s="123"/>
      <c r="HSD413" s="123"/>
      <c r="HSE413" s="123"/>
      <c r="HSF413" s="123"/>
      <c r="HSG413" s="123"/>
      <c r="HSH413" s="123"/>
      <c r="HSI413" s="123"/>
      <c r="HSJ413" s="123"/>
      <c r="HSK413" s="123"/>
      <c r="HSL413" s="123"/>
      <c r="HSM413" s="123"/>
      <c r="HSN413" s="123"/>
      <c r="HSO413" s="123"/>
      <c r="HSP413" s="123"/>
      <c r="HSQ413" s="123"/>
      <c r="HSR413" s="123"/>
      <c r="HSS413" s="123"/>
      <c r="HST413" s="123"/>
      <c r="HSU413" s="123"/>
      <c r="HSV413" s="123"/>
      <c r="HSW413" s="123"/>
      <c r="HSX413" s="123"/>
      <c r="HSY413" s="123"/>
      <c r="HSZ413" s="123"/>
      <c r="HTA413" s="123"/>
      <c r="HTB413" s="123"/>
      <c r="HTC413" s="123"/>
      <c r="HTD413" s="123"/>
      <c r="HTE413" s="123"/>
      <c r="HTF413" s="123"/>
      <c r="HTG413" s="123"/>
      <c r="HTH413" s="123"/>
      <c r="HTI413" s="123"/>
      <c r="HTJ413" s="123"/>
      <c r="HTK413" s="123"/>
      <c r="HTL413" s="123"/>
      <c r="HTM413" s="123"/>
      <c r="HTN413" s="123"/>
      <c r="HTO413" s="123"/>
      <c r="HTP413" s="123"/>
      <c r="HTQ413" s="123"/>
      <c r="HTR413" s="123"/>
      <c r="HTS413" s="123"/>
      <c r="HTT413" s="123"/>
      <c r="HTU413" s="123"/>
      <c r="HTV413" s="123"/>
      <c r="HTW413" s="123"/>
      <c r="HTX413" s="123"/>
      <c r="HTY413" s="123"/>
      <c r="HTZ413" s="123"/>
      <c r="HUA413" s="123"/>
      <c r="HUB413" s="123"/>
      <c r="HUC413" s="123"/>
      <c r="HUD413" s="123"/>
      <c r="HUE413" s="123"/>
      <c r="HUF413" s="123"/>
      <c r="HUG413" s="123"/>
      <c r="HUH413" s="123"/>
      <c r="HUI413" s="123"/>
      <c r="HUJ413" s="123"/>
      <c r="HUK413" s="123"/>
      <c r="HUL413" s="123"/>
      <c r="HUM413" s="123"/>
      <c r="HUN413" s="123"/>
      <c r="HUO413" s="123"/>
      <c r="HUP413" s="123"/>
      <c r="HUQ413" s="123"/>
      <c r="HUR413" s="123"/>
      <c r="HUS413" s="123"/>
      <c r="HUT413" s="123"/>
      <c r="HUU413" s="123"/>
      <c r="HUV413" s="123"/>
      <c r="HUW413" s="123"/>
      <c r="HUX413" s="123"/>
      <c r="HUY413" s="123"/>
      <c r="HUZ413" s="123"/>
      <c r="HVA413" s="123"/>
      <c r="HVB413" s="123"/>
      <c r="HVC413" s="123"/>
      <c r="HVD413" s="123"/>
      <c r="HVE413" s="123"/>
      <c r="HVF413" s="123"/>
      <c r="HVG413" s="123"/>
      <c r="HVH413" s="123"/>
      <c r="HVI413" s="123"/>
      <c r="HVJ413" s="123"/>
      <c r="HVK413" s="123"/>
      <c r="HVL413" s="123"/>
      <c r="HVM413" s="123"/>
      <c r="HVN413" s="123"/>
      <c r="HVO413" s="123"/>
      <c r="HVP413" s="123"/>
      <c r="HVQ413" s="123"/>
      <c r="HVR413" s="123"/>
      <c r="HVS413" s="123"/>
      <c r="HVT413" s="123"/>
      <c r="HVU413" s="123"/>
      <c r="HVV413" s="123"/>
      <c r="HVW413" s="123"/>
      <c r="HVX413" s="123"/>
      <c r="HVY413" s="123"/>
      <c r="HVZ413" s="123"/>
      <c r="HWA413" s="123"/>
      <c r="HWB413" s="123"/>
      <c r="HWC413" s="123"/>
      <c r="HWD413" s="123"/>
      <c r="HWE413" s="123"/>
      <c r="HWF413" s="123"/>
      <c r="HWG413" s="123"/>
      <c r="HWH413" s="123"/>
      <c r="HWI413" s="123"/>
      <c r="HWJ413" s="123"/>
      <c r="HWK413" s="123"/>
      <c r="HWL413" s="123"/>
      <c r="HWM413" s="123"/>
      <c r="HWN413" s="123"/>
      <c r="HWO413" s="123"/>
      <c r="HWP413" s="123"/>
      <c r="HWQ413" s="123"/>
      <c r="HWR413" s="123"/>
      <c r="HWS413" s="123"/>
      <c r="HWT413" s="123"/>
      <c r="HWU413" s="123"/>
      <c r="HWV413" s="123"/>
      <c r="HWW413" s="123"/>
      <c r="HWX413" s="123"/>
      <c r="HWY413" s="123"/>
      <c r="HWZ413" s="123"/>
      <c r="HXA413" s="123"/>
      <c r="HXB413" s="123"/>
      <c r="HXC413" s="123"/>
      <c r="HXD413" s="123"/>
      <c r="HXE413" s="123"/>
      <c r="HXF413" s="123"/>
      <c r="HXG413" s="123"/>
      <c r="HXH413" s="123"/>
      <c r="HXI413" s="123"/>
      <c r="HXJ413" s="123"/>
      <c r="HXK413" s="123"/>
      <c r="HXL413" s="123"/>
      <c r="HXM413" s="123"/>
      <c r="HXN413" s="123"/>
      <c r="HXO413" s="123"/>
      <c r="HXP413" s="123"/>
      <c r="HXQ413" s="123"/>
      <c r="HXR413" s="123"/>
      <c r="HXS413" s="123"/>
      <c r="HXT413" s="123"/>
      <c r="HXU413" s="123"/>
      <c r="HXV413" s="123"/>
      <c r="HXW413" s="123"/>
      <c r="HXX413" s="123"/>
      <c r="HXY413" s="123"/>
      <c r="HXZ413" s="123"/>
      <c r="HYA413" s="123"/>
      <c r="HYB413" s="123"/>
      <c r="HYC413" s="123"/>
      <c r="HYD413" s="123"/>
      <c r="HYE413" s="123"/>
      <c r="HYF413" s="123"/>
      <c r="HYG413" s="123"/>
      <c r="HYH413" s="123"/>
      <c r="HYI413" s="123"/>
      <c r="HYJ413" s="123"/>
      <c r="HYK413" s="123"/>
      <c r="HYL413" s="123"/>
      <c r="HYM413" s="123"/>
      <c r="HYN413" s="123"/>
      <c r="HYO413" s="123"/>
      <c r="HYP413" s="123"/>
      <c r="HYQ413" s="123"/>
      <c r="HYR413" s="123"/>
      <c r="HYS413" s="123"/>
      <c r="HYT413" s="123"/>
      <c r="HYU413" s="123"/>
      <c r="HYV413" s="123"/>
      <c r="HYW413" s="123"/>
      <c r="HYX413" s="123"/>
      <c r="HYY413" s="123"/>
      <c r="HYZ413" s="123"/>
      <c r="HZA413" s="123"/>
      <c r="HZB413" s="123"/>
      <c r="HZC413" s="123"/>
      <c r="HZD413" s="123"/>
      <c r="HZE413" s="123"/>
      <c r="HZF413" s="123"/>
      <c r="HZG413" s="123"/>
      <c r="HZH413" s="123"/>
      <c r="HZI413" s="123"/>
      <c r="HZJ413" s="123"/>
      <c r="HZK413" s="123"/>
      <c r="HZL413" s="123"/>
      <c r="HZM413" s="123"/>
      <c r="HZN413" s="123"/>
      <c r="HZO413" s="123"/>
      <c r="HZP413" s="123"/>
      <c r="HZQ413" s="123"/>
      <c r="HZR413" s="123"/>
      <c r="HZS413" s="123"/>
      <c r="HZT413" s="123"/>
      <c r="HZU413" s="123"/>
      <c r="HZV413" s="123"/>
      <c r="HZW413" s="123"/>
      <c r="HZX413" s="123"/>
      <c r="HZY413" s="123"/>
      <c r="HZZ413" s="123"/>
      <c r="IAA413" s="123"/>
      <c r="IAB413" s="123"/>
      <c r="IAC413" s="123"/>
      <c r="IAD413" s="123"/>
      <c r="IAE413" s="123"/>
      <c r="IAF413" s="123"/>
      <c r="IAG413" s="123"/>
      <c r="IAH413" s="123"/>
      <c r="IAI413" s="123"/>
      <c r="IAJ413" s="123"/>
      <c r="IAK413" s="123"/>
      <c r="IAL413" s="123"/>
      <c r="IAM413" s="123"/>
      <c r="IAN413" s="123"/>
      <c r="IAO413" s="123"/>
      <c r="IAP413" s="123"/>
      <c r="IAQ413" s="123"/>
      <c r="IAR413" s="123"/>
      <c r="IAS413" s="123"/>
      <c r="IAT413" s="123"/>
      <c r="IAU413" s="123"/>
      <c r="IAV413" s="123"/>
      <c r="IAW413" s="123"/>
      <c r="IAX413" s="123"/>
      <c r="IAY413" s="123"/>
      <c r="IAZ413" s="123"/>
      <c r="IBA413" s="123"/>
      <c r="IBB413" s="123"/>
      <c r="IBC413" s="123"/>
      <c r="IBD413" s="123"/>
      <c r="IBE413" s="123"/>
      <c r="IBF413" s="123"/>
      <c r="IBG413" s="123"/>
      <c r="IBH413" s="123"/>
      <c r="IBI413" s="123"/>
      <c r="IBJ413" s="123"/>
      <c r="IBK413" s="123"/>
      <c r="IBL413" s="123"/>
      <c r="IBM413" s="123"/>
      <c r="IBN413" s="123"/>
      <c r="IBO413" s="123"/>
      <c r="IBP413" s="123"/>
      <c r="IBQ413" s="123"/>
      <c r="IBR413" s="123"/>
      <c r="IBS413" s="123"/>
      <c r="IBT413" s="123"/>
      <c r="IBU413" s="123"/>
      <c r="IBV413" s="123"/>
      <c r="IBW413" s="123"/>
      <c r="IBX413" s="123"/>
      <c r="IBY413" s="123"/>
      <c r="IBZ413" s="123"/>
      <c r="ICA413" s="123"/>
      <c r="ICB413" s="123"/>
      <c r="ICC413" s="123"/>
      <c r="ICD413" s="123"/>
      <c r="ICE413" s="123"/>
      <c r="ICF413" s="123"/>
      <c r="ICG413" s="123"/>
      <c r="ICH413" s="123"/>
      <c r="ICI413" s="123"/>
      <c r="ICJ413" s="123"/>
      <c r="ICK413" s="123"/>
      <c r="ICL413" s="123"/>
      <c r="ICM413" s="123"/>
      <c r="ICN413" s="123"/>
      <c r="ICO413" s="123"/>
      <c r="ICP413" s="123"/>
      <c r="ICQ413" s="123"/>
      <c r="ICR413" s="123"/>
      <c r="ICS413" s="123"/>
      <c r="ICT413" s="123"/>
      <c r="ICU413" s="123"/>
      <c r="ICV413" s="123"/>
      <c r="ICW413" s="123"/>
      <c r="ICX413" s="123"/>
      <c r="ICY413" s="123"/>
      <c r="ICZ413" s="123"/>
      <c r="IDA413" s="123"/>
      <c r="IDB413" s="123"/>
      <c r="IDC413" s="123"/>
      <c r="IDD413" s="123"/>
      <c r="IDE413" s="123"/>
      <c r="IDF413" s="123"/>
      <c r="IDG413" s="123"/>
      <c r="IDH413" s="123"/>
      <c r="IDI413" s="123"/>
      <c r="IDJ413" s="123"/>
      <c r="IDK413" s="123"/>
      <c r="IDL413" s="123"/>
      <c r="IDM413" s="123"/>
      <c r="IDN413" s="123"/>
      <c r="IDO413" s="123"/>
      <c r="IDP413" s="123"/>
      <c r="IDQ413" s="123"/>
      <c r="IDR413" s="123"/>
      <c r="IDS413" s="123"/>
      <c r="IDT413" s="123"/>
      <c r="IDU413" s="123"/>
      <c r="IDV413" s="123"/>
      <c r="IDW413" s="123"/>
      <c r="IDX413" s="123"/>
      <c r="IDY413" s="123"/>
      <c r="IDZ413" s="123"/>
      <c r="IEA413" s="123"/>
      <c r="IEB413" s="123"/>
      <c r="IEC413" s="123"/>
      <c r="IED413" s="123"/>
      <c r="IEE413" s="123"/>
      <c r="IEF413" s="123"/>
      <c r="IEG413" s="123"/>
      <c r="IEH413" s="123"/>
      <c r="IEI413" s="123"/>
      <c r="IEJ413" s="123"/>
      <c r="IEK413" s="123"/>
      <c r="IEL413" s="123"/>
      <c r="IEM413" s="123"/>
      <c r="IEN413" s="123"/>
      <c r="IEO413" s="123"/>
      <c r="IEP413" s="123"/>
      <c r="IEQ413" s="123"/>
      <c r="IER413" s="123"/>
      <c r="IES413" s="123"/>
      <c r="IET413" s="123"/>
      <c r="IEU413" s="123"/>
      <c r="IEV413" s="123"/>
      <c r="IEW413" s="123"/>
      <c r="IEX413" s="123"/>
      <c r="IEY413" s="123"/>
      <c r="IEZ413" s="123"/>
      <c r="IFA413" s="123"/>
      <c r="IFB413" s="123"/>
      <c r="IFC413" s="123"/>
      <c r="IFD413" s="123"/>
      <c r="IFE413" s="123"/>
      <c r="IFF413" s="123"/>
      <c r="IFG413" s="123"/>
      <c r="IFH413" s="123"/>
      <c r="IFI413" s="123"/>
      <c r="IFJ413" s="123"/>
      <c r="IFK413" s="123"/>
      <c r="IFL413" s="123"/>
      <c r="IFM413" s="123"/>
      <c r="IFN413" s="123"/>
      <c r="IFO413" s="123"/>
      <c r="IFP413" s="123"/>
      <c r="IFQ413" s="123"/>
      <c r="IFR413" s="123"/>
      <c r="IFS413" s="123"/>
      <c r="IFT413" s="123"/>
      <c r="IFU413" s="123"/>
      <c r="IFV413" s="123"/>
      <c r="IFW413" s="123"/>
      <c r="IFX413" s="123"/>
      <c r="IFY413" s="123"/>
      <c r="IFZ413" s="123"/>
      <c r="IGA413" s="123"/>
      <c r="IGB413" s="123"/>
      <c r="IGC413" s="123"/>
      <c r="IGD413" s="123"/>
      <c r="IGE413" s="123"/>
      <c r="IGF413" s="123"/>
      <c r="IGG413" s="123"/>
      <c r="IGH413" s="123"/>
      <c r="IGI413" s="123"/>
      <c r="IGJ413" s="123"/>
      <c r="IGK413" s="123"/>
      <c r="IGL413" s="123"/>
      <c r="IGM413" s="123"/>
      <c r="IGN413" s="123"/>
      <c r="IGO413" s="123"/>
      <c r="IGP413" s="123"/>
      <c r="IGQ413" s="123"/>
      <c r="IGR413" s="123"/>
      <c r="IGS413" s="123"/>
      <c r="IGT413" s="123"/>
      <c r="IGU413" s="123"/>
      <c r="IGV413" s="123"/>
      <c r="IGW413" s="123"/>
      <c r="IGX413" s="123"/>
      <c r="IGY413" s="123"/>
      <c r="IGZ413" s="123"/>
      <c r="IHA413" s="123"/>
      <c r="IHB413" s="123"/>
      <c r="IHC413" s="123"/>
      <c r="IHD413" s="123"/>
      <c r="IHE413" s="123"/>
      <c r="IHF413" s="123"/>
      <c r="IHG413" s="123"/>
      <c r="IHH413" s="123"/>
      <c r="IHI413" s="123"/>
      <c r="IHJ413" s="123"/>
      <c r="IHK413" s="123"/>
      <c r="IHL413" s="123"/>
      <c r="IHM413" s="123"/>
      <c r="IHN413" s="123"/>
      <c r="IHO413" s="123"/>
      <c r="IHP413" s="123"/>
      <c r="IHQ413" s="123"/>
      <c r="IHR413" s="123"/>
      <c r="IHS413" s="123"/>
      <c r="IHT413" s="123"/>
      <c r="IHU413" s="123"/>
      <c r="IHV413" s="123"/>
      <c r="IHW413" s="123"/>
      <c r="IHX413" s="123"/>
      <c r="IHY413" s="123"/>
      <c r="IHZ413" s="123"/>
      <c r="IIA413" s="123"/>
      <c r="IIB413" s="123"/>
      <c r="IIC413" s="123"/>
      <c r="IID413" s="123"/>
      <c r="IIE413" s="123"/>
      <c r="IIF413" s="123"/>
      <c r="IIG413" s="123"/>
      <c r="IIH413" s="123"/>
      <c r="III413" s="123"/>
      <c r="IIJ413" s="123"/>
      <c r="IIK413" s="123"/>
      <c r="IIL413" s="123"/>
      <c r="IIM413" s="123"/>
      <c r="IIN413" s="123"/>
      <c r="IIO413" s="123"/>
      <c r="IIP413" s="123"/>
      <c r="IIQ413" s="123"/>
      <c r="IIR413" s="123"/>
      <c r="IIS413" s="123"/>
      <c r="IIT413" s="123"/>
      <c r="IIU413" s="123"/>
      <c r="IIV413" s="123"/>
      <c r="IIW413" s="123"/>
      <c r="IIX413" s="123"/>
      <c r="IIY413" s="123"/>
      <c r="IIZ413" s="123"/>
      <c r="IJA413" s="123"/>
      <c r="IJB413" s="123"/>
      <c r="IJC413" s="123"/>
      <c r="IJD413" s="123"/>
      <c r="IJE413" s="123"/>
      <c r="IJF413" s="123"/>
      <c r="IJG413" s="123"/>
      <c r="IJH413" s="123"/>
      <c r="IJI413" s="123"/>
      <c r="IJJ413" s="123"/>
      <c r="IJK413" s="123"/>
      <c r="IJL413" s="123"/>
      <c r="IJM413" s="123"/>
      <c r="IJN413" s="123"/>
      <c r="IJO413" s="123"/>
      <c r="IJP413" s="123"/>
      <c r="IJQ413" s="123"/>
      <c r="IJR413" s="123"/>
      <c r="IJS413" s="123"/>
      <c r="IJT413" s="123"/>
      <c r="IJU413" s="123"/>
      <c r="IJV413" s="123"/>
      <c r="IJW413" s="123"/>
      <c r="IJX413" s="123"/>
      <c r="IJY413" s="123"/>
      <c r="IJZ413" s="123"/>
      <c r="IKA413" s="123"/>
      <c r="IKB413" s="123"/>
      <c r="IKC413" s="123"/>
      <c r="IKD413" s="123"/>
      <c r="IKE413" s="123"/>
      <c r="IKF413" s="123"/>
      <c r="IKG413" s="123"/>
      <c r="IKH413" s="123"/>
      <c r="IKI413" s="123"/>
      <c r="IKJ413" s="123"/>
      <c r="IKK413" s="123"/>
      <c r="IKL413" s="123"/>
      <c r="IKM413" s="123"/>
      <c r="IKN413" s="123"/>
      <c r="IKO413" s="123"/>
      <c r="IKP413" s="123"/>
      <c r="IKQ413" s="123"/>
      <c r="IKR413" s="123"/>
      <c r="IKS413" s="123"/>
      <c r="IKT413" s="123"/>
      <c r="IKU413" s="123"/>
      <c r="IKV413" s="123"/>
      <c r="IKW413" s="123"/>
      <c r="IKX413" s="123"/>
      <c r="IKY413" s="123"/>
      <c r="IKZ413" s="123"/>
      <c r="ILA413" s="123"/>
      <c r="ILB413" s="123"/>
      <c r="ILC413" s="123"/>
      <c r="ILD413" s="123"/>
      <c r="ILE413" s="123"/>
      <c r="ILF413" s="123"/>
      <c r="ILG413" s="123"/>
      <c r="ILH413" s="123"/>
      <c r="ILI413" s="123"/>
      <c r="ILJ413" s="123"/>
      <c r="ILK413" s="123"/>
      <c r="ILL413" s="123"/>
      <c r="ILM413" s="123"/>
      <c r="ILN413" s="123"/>
      <c r="ILO413" s="123"/>
      <c r="ILP413" s="123"/>
      <c r="ILQ413" s="123"/>
      <c r="ILR413" s="123"/>
      <c r="ILS413" s="123"/>
      <c r="ILT413" s="123"/>
      <c r="ILU413" s="123"/>
      <c r="ILV413" s="123"/>
      <c r="ILW413" s="123"/>
      <c r="ILX413" s="123"/>
      <c r="ILY413" s="123"/>
      <c r="ILZ413" s="123"/>
      <c r="IMA413" s="123"/>
      <c r="IMB413" s="123"/>
      <c r="IMC413" s="123"/>
      <c r="IMD413" s="123"/>
      <c r="IME413" s="123"/>
      <c r="IMF413" s="123"/>
      <c r="IMG413" s="123"/>
      <c r="IMH413" s="123"/>
      <c r="IMI413" s="123"/>
      <c r="IMJ413" s="123"/>
      <c r="IMK413" s="123"/>
      <c r="IML413" s="123"/>
      <c r="IMM413" s="123"/>
      <c r="IMN413" s="123"/>
      <c r="IMO413" s="123"/>
      <c r="IMP413" s="123"/>
      <c r="IMQ413" s="123"/>
      <c r="IMR413" s="123"/>
      <c r="IMS413" s="123"/>
      <c r="IMT413" s="123"/>
      <c r="IMU413" s="123"/>
      <c r="IMV413" s="123"/>
      <c r="IMW413" s="123"/>
      <c r="IMX413" s="123"/>
      <c r="IMY413" s="123"/>
      <c r="IMZ413" s="123"/>
      <c r="INA413" s="123"/>
      <c r="INB413" s="123"/>
      <c r="INC413" s="123"/>
      <c r="IND413" s="123"/>
      <c r="INE413" s="123"/>
      <c r="INF413" s="123"/>
      <c r="ING413" s="123"/>
      <c r="INH413" s="123"/>
      <c r="INI413" s="123"/>
      <c r="INJ413" s="123"/>
      <c r="INK413" s="123"/>
      <c r="INL413" s="123"/>
      <c r="INM413" s="123"/>
      <c r="INN413" s="123"/>
      <c r="INO413" s="123"/>
      <c r="INP413" s="123"/>
      <c r="INQ413" s="123"/>
      <c r="INR413" s="123"/>
      <c r="INS413" s="123"/>
      <c r="INT413" s="123"/>
      <c r="INU413" s="123"/>
      <c r="INV413" s="123"/>
      <c r="INW413" s="123"/>
      <c r="INX413" s="123"/>
      <c r="INY413" s="123"/>
      <c r="INZ413" s="123"/>
      <c r="IOA413" s="123"/>
      <c r="IOB413" s="123"/>
      <c r="IOC413" s="123"/>
      <c r="IOD413" s="123"/>
      <c r="IOE413" s="123"/>
      <c r="IOF413" s="123"/>
      <c r="IOG413" s="123"/>
      <c r="IOH413" s="123"/>
      <c r="IOI413" s="123"/>
      <c r="IOJ413" s="123"/>
      <c r="IOK413" s="123"/>
      <c r="IOL413" s="123"/>
      <c r="IOM413" s="123"/>
      <c r="ION413" s="123"/>
      <c r="IOO413" s="123"/>
      <c r="IOP413" s="123"/>
      <c r="IOQ413" s="123"/>
      <c r="IOR413" s="123"/>
      <c r="IOS413" s="123"/>
      <c r="IOT413" s="123"/>
      <c r="IOU413" s="123"/>
      <c r="IOV413" s="123"/>
      <c r="IOW413" s="123"/>
      <c r="IOX413" s="123"/>
      <c r="IOY413" s="123"/>
      <c r="IOZ413" s="123"/>
      <c r="IPA413" s="123"/>
      <c r="IPB413" s="123"/>
      <c r="IPC413" s="123"/>
      <c r="IPD413" s="123"/>
      <c r="IPE413" s="123"/>
      <c r="IPF413" s="123"/>
      <c r="IPG413" s="123"/>
      <c r="IPH413" s="123"/>
      <c r="IPI413" s="123"/>
      <c r="IPJ413" s="123"/>
      <c r="IPK413" s="123"/>
      <c r="IPL413" s="123"/>
      <c r="IPM413" s="123"/>
      <c r="IPN413" s="123"/>
      <c r="IPO413" s="123"/>
      <c r="IPP413" s="123"/>
      <c r="IPQ413" s="123"/>
      <c r="IPR413" s="123"/>
      <c r="IPS413" s="123"/>
      <c r="IPT413" s="123"/>
      <c r="IPU413" s="123"/>
      <c r="IPV413" s="123"/>
      <c r="IPW413" s="123"/>
      <c r="IPX413" s="123"/>
      <c r="IPY413" s="123"/>
      <c r="IPZ413" s="123"/>
      <c r="IQA413" s="123"/>
      <c r="IQB413" s="123"/>
      <c r="IQC413" s="123"/>
      <c r="IQD413" s="123"/>
      <c r="IQE413" s="123"/>
      <c r="IQF413" s="123"/>
      <c r="IQG413" s="123"/>
      <c r="IQH413" s="123"/>
      <c r="IQI413" s="123"/>
      <c r="IQJ413" s="123"/>
      <c r="IQK413" s="123"/>
      <c r="IQL413" s="123"/>
      <c r="IQM413" s="123"/>
      <c r="IQN413" s="123"/>
      <c r="IQO413" s="123"/>
      <c r="IQP413" s="123"/>
      <c r="IQQ413" s="123"/>
      <c r="IQR413" s="123"/>
      <c r="IQS413" s="123"/>
      <c r="IQT413" s="123"/>
      <c r="IQU413" s="123"/>
      <c r="IQV413" s="123"/>
      <c r="IQW413" s="123"/>
      <c r="IQX413" s="123"/>
      <c r="IQY413" s="123"/>
      <c r="IQZ413" s="123"/>
      <c r="IRA413" s="123"/>
      <c r="IRB413" s="123"/>
      <c r="IRC413" s="123"/>
      <c r="IRD413" s="123"/>
      <c r="IRE413" s="123"/>
      <c r="IRF413" s="123"/>
      <c r="IRG413" s="123"/>
      <c r="IRH413" s="123"/>
      <c r="IRI413" s="123"/>
      <c r="IRJ413" s="123"/>
      <c r="IRK413" s="123"/>
      <c r="IRL413" s="123"/>
      <c r="IRM413" s="123"/>
      <c r="IRN413" s="123"/>
      <c r="IRO413" s="123"/>
      <c r="IRP413" s="123"/>
      <c r="IRQ413" s="123"/>
      <c r="IRR413" s="123"/>
      <c r="IRS413" s="123"/>
      <c r="IRT413" s="123"/>
      <c r="IRU413" s="123"/>
      <c r="IRV413" s="123"/>
      <c r="IRW413" s="123"/>
      <c r="IRX413" s="123"/>
      <c r="IRY413" s="123"/>
      <c r="IRZ413" s="123"/>
      <c r="ISA413" s="123"/>
      <c r="ISB413" s="123"/>
      <c r="ISC413" s="123"/>
      <c r="ISD413" s="123"/>
      <c r="ISE413" s="123"/>
      <c r="ISF413" s="123"/>
      <c r="ISG413" s="123"/>
      <c r="ISH413" s="123"/>
      <c r="ISI413" s="123"/>
      <c r="ISJ413" s="123"/>
      <c r="ISK413" s="123"/>
      <c r="ISL413" s="123"/>
      <c r="ISM413" s="123"/>
      <c r="ISN413" s="123"/>
      <c r="ISO413" s="123"/>
      <c r="ISP413" s="123"/>
      <c r="ISQ413" s="123"/>
      <c r="ISR413" s="123"/>
      <c r="ISS413" s="123"/>
      <c r="IST413" s="123"/>
      <c r="ISU413" s="123"/>
      <c r="ISV413" s="123"/>
      <c r="ISW413" s="123"/>
      <c r="ISX413" s="123"/>
      <c r="ISY413" s="123"/>
      <c r="ISZ413" s="123"/>
      <c r="ITA413" s="123"/>
      <c r="ITB413" s="123"/>
      <c r="ITC413" s="123"/>
      <c r="ITD413" s="123"/>
      <c r="ITE413" s="123"/>
      <c r="ITF413" s="123"/>
      <c r="ITG413" s="123"/>
      <c r="ITH413" s="123"/>
      <c r="ITI413" s="123"/>
      <c r="ITJ413" s="123"/>
      <c r="ITK413" s="123"/>
      <c r="ITL413" s="123"/>
      <c r="ITM413" s="123"/>
      <c r="ITN413" s="123"/>
      <c r="ITO413" s="123"/>
      <c r="ITP413" s="123"/>
      <c r="ITQ413" s="123"/>
      <c r="ITR413" s="123"/>
      <c r="ITS413" s="123"/>
      <c r="ITT413" s="123"/>
      <c r="ITU413" s="123"/>
      <c r="ITV413" s="123"/>
      <c r="ITW413" s="123"/>
      <c r="ITX413" s="123"/>
      <c r="ITY413" s="123"/>
      <c r="ITZ413" s="123"/>
      <c r="IUA413" s="123"/>
      <c r="IUB413" s="123"/>
      <c r="IUC413" s="123"/>
      <c r="IUD413" s="123"/>
      <c r="IUE413" s="123"/>
      <c r="IUF413" s="123"/>
      <c r="IUG413" s="123"/>
      <c r="IUH413" s="123"/>
      <c r="IUI413" s="123"/>
      <c r="IUJ413" s="123"/>
      <c r="IUK413" s="123"/>
      <c r="IUL413" s="123"/>
      <c r="IUM413" s="123"/>
      <c r="IUN413" s="123"/>
      <c r="IUO413" s="123"/>
      <c r="IUP413" s="123"/>
      <c r="IUQ413" s="123"/>
      <c r="IUR413" s="123"/>
      <c r="IUS413" s="123"/>
      <c r="IUT413" s="123"/>
      <c r="IUU413" s="123"/>
      <c r="IUV413" s="123"/>
      <c r="IUW413" s="123"/>
      <c r="IUX413" s="123"/>
      <c r="IUY413" s="123"/>
      <c r="IUZ413" s="123"/>
      <c r="IVA413" s="123"/>
      <c r="IVB413" s="123"/>
      <c r="IVC413" s="123"/>
      <c r="IVD413" s="123"/>
      <c r="IVE413" s="123"/>
      <c r="IVF413" s="123"/>
      <c r="IVG413" s="123"/>
      <c r="IVH413" s="123"/>
      <c r="IVI413" s="123"/>
      <c r="IVJ413" s="123"/>
      <c r="IVK413" s="123"/>
      <c r="IVL413" s="123"/>
      <c r="IVM413" s="123"/>
      <c r="IVN413" s="123"/>
      <c r="IVO413" s="123"/>
      <c r="IVP413" s="123"/>
      <c r="IVQ413" s="123"/>
      <c r="IVR413" s="123"/>
      <c r="IVS413" s="123"/>
      <c r="IVT413" s="123"/>
      <c r="IVU413" s="123"/>
      <c r="IVV413" s="123"/>
      <c r="IVW413" s="123"/>
      <c r="IVX413" s="123"/>
      <c r="IVY413" s="123"/>
      <c r="IVZ413" s="123"/>
      <c r="IWA413" s="123"/>
      <c r="IWB413" s="123"/>
      <c r="IWC413" s="123"/>
      <c r="IWD413" s="123"/>
      <c r="IWE413" s="123"/>
      <c r="IWF413" s="123"/>
      <c r="IWG413" s="123"/>
      <c r="IWH413" s="123"/>
      <c r="IWI413" s="123"/>
      <c r="IWJ413" s="123"/>
      <c r="IWK413" s="123"/>
      <c r="IWL413" s="123"/>
      <c r="IWM413" s="123"/>
      <c r="IWN413" s="123"/>
      <c r="IWO413" s="123"/>
      <c r="IWP413" s="123"/>
      <c r="IWQ413" s="123"/>
      <c r="IWR413" s="123"/>
      <c r="IWS413" s="123"/>
      <c r="IWT413" s="123"/>
      <c r="IWU413" s="123"/>
      <c r="IWV413" s="123"/>
      <c r="IWW413" s="123"/>
      <c r="IWX413" s="123"/>
      <c r="IWY413" s="123"/>
      <c r="IWZ413" s="123"/>
      <c r="IXA413" s="123"/>
      <c r="IXB413" s="123"/>
      <c r="IXC413" s="123"/>
      <c r="IXD413" s="123"/>
      <c r="IXE413" s="123"/>
      <c r="IXF413" s="123"/>
      <c r="IXG413" s="123"/>
      <c r="IXH413" s="123"/>
      <c r="IXI413" s="123"/>
      <c r="IXJ413" s="123"/>
      <c r="IXK413" s="123"/>
      <c r="IXL413" s="123"/>
      <c r="IXM413" s="123"/>
      <c r="IXN413" s="123"/>
      <c r="IXO413" s="123"/>
      <c r="IXP413" s="123"/>
      <c r="IXQ413" s="123"/>
      <c r="IXR413" s="123"/>
      <c r="IXS413" s="123"/>
      <c r="IXT413" s="123"/>
      <c r="IXU413" s="123"/>
      <c r="IXV413" s="123"/>
      <c r="IXW413" s="123"/>
      <c r="IXX413" s="123"/>
      <c r="IXY413" s="123"/>
      <c r="IXZ413" s="123"/>
      <c r="IYA413" s="123"/>
      <c r="IYB413" s="123"/>
      <c r="IYC413" s="123"/>
      <c r="IYD413" s="123"/>
      <c r="IYE413" s="123"/>
      <c r="IYF413" s="123"/>
      <c r="IYG413" s="123"/>
      <c r="IYH413" s="123"/>
      <c r="IYI413" s="123"/>
      <c r="IYJ413" s="123"/>
      <c r="IYK413" s="123"/>
      <c r="IYL413" s="123"/>
      <c r="IYM413" s="123"/>
      <c r="IYN413" s="123"/>
      <c r="IYO413" s="123"/>
      <c r="IYP413" s="123"/>
      <c r="IYQ413" s="123"/>
      <c r="IYR413" s="123"/>
      <c r="IYS413" s="123"/>
      <c r="IYT413" s="123"/>
      <c r="IYU413" s="123"/>
      <c r="IYV413" s="123"/>
      <c r="IYW413" s="123"/>
      <c r="IYX413" s="123"/>
      <c r="IYY413" s="123"/>
      <c r="IYZ413" s="123"/>
      <c r="IZA413" s="123"/>
      <c r="IZB413" s="123"/>
      <c r="IZC413" s="123"/>
      <c r="IZD413" s="123"/>
      <c r="IZE413" s="123"/>
      <c r="IZF413" s="123"/>
      <c r="IZG413" s="123"/>
      <c r="IZH413" s="123"/>
      <c r="IZI413" s="123"/>
      <c r="IZJ413" s="123"/>
      <c r="IZK413" s="123"/>
      <c r="IZL413" s="123"/>
      <c r="IZM413" s="123"/>
      <c r="IZN413" s="123"/>
      <c r="IZO413" s="123"/>
      <c r="IZP413" s="123"/>
      <c r="IZQ413" s="123"/>
      <c r="IZR413" s="123"/>
      <c r="IZS413" s="123"/>
      <c r="IZT413" s="123"/>
      <c r="IZU413" s="123"/>
      <c r="IZV413" s="123"/>
      <c r="IZW413" s="123"/>
      <c r="IZX413" s="123"/>
      <c r="IZY413" s="123"/>
      <c r="IZZ413" s="123"/>
      <c r="JAA413" s="123"/>
      <c r="JAB413" s="123"/>
      <c r="JAC413" s="123"/>
      <c r="JAD413" s="123"/>
      <c r="JAE413" s="123"/>
      <c r="JAF413" s="123"/>
      <c r="JAG413" s="123"/>
      <c r="JAH413" s="123"/>
      <c r="JAI413" s="123"/>
      <c r="JAJ413" s="123"/>
      <c r="JAK413" s="123"/>
      <c r="JAL413" s="123"/>
      <c r="JAM413" s="123"/>
      <c r="JAN413" s="123"/>
      <c r="JAO413" s="123"/>
      <c r="JAP413" s="123"/>
      <c r="JAQ413" s="123"/>
      <c r="JAR413" s="123"/>
      <c r="JAS413" s="123"/>
      <c r="JAT413" s="123"/>
      <c r="JAU413" s="123"/>
      <c r="JAV413" s="123"/>
      <c r="JAW413" s="123"/>
      <c r="JAX413" s="123"/>
      <c r="JAY413" s="123"/>
      <c r="JAZ413" s="123"/>
      <c r="JBA413" s="123"/>
      <c r="JBB413" s="123"/>
      <c r="JBC413" s="123"/>
      <c r="JBD413" s="123"/>
      <c r="JBE413" s="123"/>
      <c r="JBF413" s="123"/>
      <c r="JBG413" s="123"/>
      <c r="JBH413" s="123"/>
      <c r="JBI413" s="123"/>
      <c r="JBJ413" s="123"/>
      <c r="JBK413" s="123"/>
      <c r="JBL413" s="123"/>
      <c r="JBM413" s="123"/>
      <c r="JBN413" s="123"/>
      <c r="JBO413" s="123"/>
      <c r="JBP413" s="123"/>
      <c r="JBQ413" s="123"/>
      <c r="JBR413" s="123"/>
      <c r="JBS413" s="123"/>
      <c r="JBT413" s="123"/>
      <c r="JBU413" s="123"/>
      <c r="JBV413" s="123"/>
      <c r="JBW413" s="123"/>
      <c r="JBX413" s="123"/>
      <c r="JBY413" s="123"/>
      <c r="JBZ413" s="123"/>
      <c r="JCA413" s="123"/>
      <c r="JCB413" s="123"/>
      <c r="JCC413" s="123"/>
      <c r="JCD413" s="123"/>
      <c r="JCE413" s="123"/>
      <c r="JCF413" s="123"/>
      <c r="JCG413" s="123"/>
      <c r="JCH413" s="123"/>
      <c r="JCI413" s="123"/>
      <c r="JCJ413" s="123"/>
      <c r="JCK413" s="123"/>
      <c r="JCL413" s="123"/>
      <c r="JCM413" s="123"/>
      <c r="JCN413" s="123"/>
      <c r="JCO413" s="123"/>
      <c r="JCP413" s="123"/>
      <c r="JCQ413" s="123"/>
      <c r="JCR413" s="123"/>
      <c r="JCS413" s="123"/>
      <c r="JCT413" s="123"/>
      <c r="JCU413" s="123"/>
      <c r="JCV413" s="123"/>
      <c r="JCW413" s="123"/>
      <c r="JCX413" s="123"/>
      <c r="JCY413" s="123"/>
      <c r="JCZ413" s="123"/>
      <c r="JDA413" s="123"/>
      <c r="JDB413" s="123"/>
      <c r="JDC413" s="123"/>
      <c r="JDD413" s="123"/>
      <c r="JDE413" s="123"/>
      <c r="JDF413" s="123"/>
      <c r="JDG413" s="123"/>
      <c r="JDH413" s="123"/>
      <c r="JDI413" s="123"/>
      <c r="JDJ413" s="123"/>
      <c r="JDK413" s="123"/>
      <c r="JDL413" s="123"/>
      <c r="JDM413" s="123"/>
      <c r="JDN413" s="123"/>
      <c r="JDO413" s="123"/>
      <c r="JDP413" s="123"/>
      <c r="JDQ413" s="123"/>
      <c r="JDR413" s="123"/>
      <c r="JDS413" s="123"/>
      <c r="JDT413" s="123"/>
      <c r="JDU413" s="123"/>
      <c r="JDV413" s="123"/>
      <c r="JDW413" s="123"/>
      <c r="JDX413" s="123"/>
      <c r="JDY413" s="123"/>
      <c r="JDZ413" s="123"/>
      <c r="JEA413" s="123"/>
      <c r="JEB413" s="123"/>
      <c r="JEC413" s="123"/>
      <c r="JED413" s="123"/>
      <c r="JEE413" s="123"/>
      <c r="JEF413" s="123"/>
      <c r="JEG413" s="123"/>
      <c r="JEH413" s="123"/>
      <c r="JEI413" s="123"/>
      <c r="JEJ413" s="123"/>
      <c r="JEK413" s="123"/>
      <c r="JEL413" s="123"/>
      <c r="JEM413" s="123"/>
      <c r="JEN413" s="123"/>
      <c r="JEO413" s="123"/>
      <c r="JEP413" s="123"/>
      <c r="JEQ413" s="123"/>
      <c r="JER413" s="123"/>
      <c r="JES413" s="123"/>
      <c r="JET413" s="123"/>
      <c r="JEU413" s="123"/>
      <c r="JEV413" s="123"/>
      <c r="JEW413" s="123"/>
      <c r="JEX413" s="123"/>
      <c r="JEY413" s="123"/>
      <c r="JEZ413" s="123"/>
      <c r="JFA413" s="123"/>
      <c r="JFB413" s="123"/>
      <c r="JFC413" s="123"/>
      <c r="JFD413" s="123"/>
      <c r="JFE413" s="123"/>
      <c r="JFF413" s="123"/>
      <c r="JFG413" s="123"/>
      <c r="JFH413" s="123"/>
      <c r="JFI413" s="123"/>
      <c r="JFJ413" s="123"/>
      <c r="JFK413" s="123"/>
      <c r="JFL413" s="123"/>
      <c r="JFM413" s="123"/>
      <c r="JFN413" s="123"/>
      <c r="JFO413" s="123"/>
      <c r="JFP413" s="123"/>
      <c r="JFQ413" s="123"/>
      <c r="JFR413" s="123"/>
      <c r="JFS413" s="123"/>
      <c r="JFT413" s="123"/>
      <c r="JFU413" s="123"/>
      <c r="JFV413" s="123"/>
      <c r="JFW413" s="123"/>
      <c r="JFX413" s="123"/>
      <c r="JFY413" s="123"/>
      <c r="JFZ413" s="123"/>
      <c r="JGA413" s="123"/>
      <c r="JGB413" s="123"/>
      <c r="JGC413" s="123"/>
      <c r="JGD413" s="123"/>
      <c r="JGE413" s="123"/>
      <c r="JGF413" s="123"/>
      <c r="JGG413" s="123"/>
      <c r="JGH413" s="123"/>
      <c r="JGI413" s="123"/>
      <c r="JGJ413" s="123"/>
      <c r="JGK413" s="123"/>
      <c r="JGL413" s="123"/>
      <c r="JGM413" s="123"/>
      <c r="JGN413" s="123"/>
      <c r="JGO413" s="123"/>
      <c r="JGP413" s="123"/>
      <c r="JGQ413" s="123"/>
      <c r="JGR413" s="123"/>
      <c r="JGS413" s="123"/>
      <c r="JGT413" s="123"/>
      <c r="JGU413" s="123"/>
      <c r="JGV413" s="123"/>
      <c r="JGW413" s="123"/>
      <c r="JGX413" s="123"/>
      <c r="JGY413" s="123"/>
      <c r="JGZ413" s="123"/>
      <c r="JHA413" s="123"/>
      <c r="JHB413" s="123"/>
      <c r="JHC413" s="123"/>
      <c r="JHD413" s="123"/>
      <c r="JHE413" s="123"/>
      <c r="JHF413" s="123"/>
      <c r="JHG413" s="123"/>
      <c r="JHH413" s="123"/>
      <c r="JHI413" s="123"/>
      <c r="JHJ413" s="123"/>
      <c r="JHK413" s="123"/>
      <c r="JHL413" s="123"/>
      <c r="JHM413" s="123"/>
      <c r="JHN413" s="123"/>
      <c r="JHO413" s="123"/>
      <c r="JHP413" s="123"/>
      <c r="JHQ413" s="123"/>
      <c r="JHR413" s="123"/>
      <c r="JHS413" s="123"/>
      <c r="JHT413" s="123"/>
      <c r="JHU413" s="123"/>
      <c r="JHV413" s="123"/>
      <c r="JHW413" s="123"/>
      <c r="JHX413" s="123"/>
      <c r="JHY413" s="123"/>
      <c r="JHZ413" s="123"/>
      <c r="JIA413" s="123"/>
      <c r="JIB413" s="123"/>
      <c r="JIC413" s="123"/>
      <c r="JID413" s="123"/>
      <c r="JIE413" s="123"/>
      <c r="JIF413" s="123"/>
      <c r="JIG413" s="123"/>
      <c r="JIH413" s="123"/>
      <c r="JII413" s="123"/>
      <c r="JIJ413" s="123"/>
      <c r="JIK413" s="123"/>
      <c r="JIL413" s="123"/>
      <c r="JIM413" s="123"/>
      <c r="JIN413" s="123"/>
      <c r="JIO413" s="123"/>
      <c r="JIP413" s="123"/>
      <c r="JIQ413" s="123"/>
      <c r="JIR413" s="123"/>
      <c r="JIS413" s="123"/>
      <c r="JIT413" s="123"/>
      <c r="JIU413" s="123"/>
      <c r="JIV413" s="123"/>
      <c r="JIW413" s="123"/>
      <c r="JIX413" s="123"/>
      <c r="JIY413" s="123"/>
      <c r="JIZ413" s="123"/>
      <c r="JJA413" s="123"/>
      <c r="JJB413" s="123"/>
      <c r="JJC413" s="123"/>
      <c r="JJD413" s="123"/>
      <c r="JJE413" s="123"/>
      <c r="JJF413" s="123"/>
      <c r="JJG413" s="123"/>
      <c r="JJH413" s="123"/>
      <c r="JJI413" s="123"/>
      <c r="JJJ413" s="123"/>
      <c r="JJK413" s="123"/>
      <c r="JJL413" s="123"/>
      <c r="JJM413" s="123"/>
      <c r="JJN413" s="123"/>
      <c r="JJO413" s="123"/>
      <c r="JJP413" s="123"/>
      <c r="JJQ413" s="123"/>
      <c r="JJR413" s="123"/>
      <c r="JJS413" s="123"/>
      <c r="JJT413" s="123"/>
      <c r="JJU413" s="123"/>
      <c r="JJV413" s="123"/>
      <c r="JJW413" s="123"/>
      <c r="JJX413" s="123"/>
      <c r="JJY413" s="123"/>
      <c r="JJZ413" s="123"/>
      <c r="JKA413" s="123"/>
      <c r="JKB413" s="123"/>
      <c r="JKC413" s="123"/>
      <c r="JKD413" s="123"/>
      <c r="JKE413" s="123"/>
      <c r="JKF413" s="123"/>
      <c r="JKG413" s="123"/>
      <c r="JKH413" s="123"/>
      <c r="JKI413" s="123"/>
      <c r="JKJ413" s="123"/>
      <c r="JKK413" s="123"/>
      <c r="JKL413" s="123"/>
      <c r="JKM413" s="123"/>
      <c r="JKN413" s="123"/>
      <c r="JKO413" s="123"/>
      <c r="JKP413" s="123"/>
      <c r="JKQ413" s="123"/>
      <c r="JKR413" s="123"/>
      <c r="JKS413" s="123"/>
      <c r="JKT413" s="123"/>
      <c r="JKU413" s="123"/>
      <c r="JKV413" s="123"/>
      <c r="JKW413" s="123"/>
      <c r="JKX413" s="123"/>
      <c r="JKY413" s="123"/>
      <c r="JKZ413" s="123"/>
      <c r="JLA413" s="123"/>
      <c r="JLB413" s="123"/>
      <c r="JLC413" s="123"/>
      <c r="JLD413" s="123"/>
      <c r="JLE413" s="123"/>
      <c r="JLF413" s="123"/>
      <c r="JLG413" s="123"/>
      <c r="JLH413" s="123"/>
      <c r="JLI413" s="123"/>
      <c r="JLJ413" s="123"/>
      <c r="JLK413" s="123"/>
      <c r="JLL413" s="123"/>
      <c r="JLM413" s="123"/>
      <c r="JLN413" s="123"/>
      <c r="JLO413" s="123"/>
      <c r="JLP413" s="123"/>
      <c r="JLQ413" s="123"/>
      <c r="JLR413" s="123"/>
      <c r="JLS413" s="123"/>
      <c r="JLT413" s="123"/>
      <c r="JLU413" s="123"/>
      <c r="JLV413" s="123"/>
      <c r="JLW413" s="123"/>
      <c r="JLX413" s="123"/>
      <c r="JLY413" s="123"/>
      <c r="JLZ413" s="123"/>
      <c r="JMA413" s="123"/>
      <c r="JMB413" s="123"/>
      <c r="JMC413" s="123"/>
      <c r="JMD413" s="123"/>
      <c r="JME413" s="123"/>
      <c r="JMF413" s="123"/>
      <c r="JMG413" s="123"/>
      <c r="JMH413" s="123"/>
      <c r="JMI413" s="123"/>
      <c r="JMJ413" s="123"/>
      <c r="JMK413" s="123"/>
      <c r="JML413" s="123"/>
      <c r="JMM413" s="123"/>
      <c r="JMN413" s="123"/>
      <c r="JMO413" s="123"/>
      <c r="JMP413" s="123"/>
      <c r="JMQ413" s="123"/>
      <c r="JMR413" s="123"/>
      <c r="JMS413" s="123"/>
      <c r="JMT413" s="123"/>
      <c r="JMU413" s="123"/>
      <c r="JMV413" s="123"/>
      <c r="JMW413" s="123"/>
      <c r="JMX413" s="123"/>
      <c r="JMY413" s="123"/>
      <c r="JMZ413" s="123"/>
      <c r="JNA413" s="123"/>
      <c r="JNB413" s="123"/>
      <c r="JNC413" s="123"/>
      <c r="JND413" s="123"/>
      <c r="JNE413" s="123"/>
      <c r="JNF413" s="123"/>
      <c r="JNG413" s="123"/>
      <c r="JNH413" s="123"/>
      <c r="JNI413" s="123"/>
      <c r="JNJ413" s="123"/>
      <c r="JNK413" s="123"/>
      <c r="JNL413" s="123"/>
      <c r="JNM413" s="123"/>
      <c r="JNN413" s="123"/>
      <c r="JNO413" s="123"/>
      <c r="JNP413" s="123"/>
      <c r="JNQ413" s="123"/>
      <c r="JNR413" s="123"/>
      <c r="JNS413" s="123"/>
      <c r="JNT413" s="123"/>
      <c r="JNU413" s="123"/>
      <c r="JNV413" s="123"/>
      <c r="JNW413" s="123"/>
      <c r="JNX413" s="123"/>
      <c r="JNY413" s="123"/>
      <c r="JNZ413" s="123"/>
      <c r="JOA413" s="123"/>
      <c r="JOB413" s="123"/>
      <c r="JOC413" s="123"/>
      <c r="JOD413" s="123"/>
      <c r="JOE413" s="123"/>
      <c r="JOF413" s="123"/>
      <c r="JOG413" s="123"/>
      <c r="JOH413" s="123"/>
      <c r="JOI413" s="123"/>
      <c r="JOJ413" s="123"/>
      <c r="JOK413" s="123"/>
      <c r="JOL413" s="123"/>
      <c r="JOM413" s="123"/>
      <c r="JON413" s="123"/>
      <c r="JOO413" s="123"/>
      <c r="JOP413" s="123"/>
      <c r="JOQ413" s="123"/>
      <c r="JOR413" s="123"/>
      <c r="JOS413" s="123"/>
      <c r="JOT413" s="123"/>
      <c r="JOU413" s="123"/>
      <c r="JOV413" s="123"/>
      <c r="JOW413" s="123"/>
      <c r="JOX413" s="123"/>
      <c r="JOY413" s="123"/>
      <c r="JOZ413" s="123"/>
      <c r="JPA413" s="123"/>
      <c r="JPB413" s="123"/>
      <c r="JPC413" s="123"/>
      <c r="JPD413" s="123"/>
      <c r="JPE413" s="123"/>
      <c r="JPF413" s="123"/>
      <c r="JPG413" s="123"/>
      <c r="JPH413" s="123"/>
      <c r="JPI413" s="123"/>
      <c r="JPJ413" s="123"/>
      <c r="JPK413" s="123"/>
      <c r="JPL413" s="123"/>
      <c r="JPM413" s="123"/>
      <c r="JPN413" s="123"/>
      <c r="JPO413" s="123"/>
      <c r="JPP413" s="123"/>
      <c r="JPQ413" s="123"/>
      <c r="JPR413" s="123"/>
      <c r="JPS413" s="123"/>
      <c r="JPT413" s="123"/>
      <c r="JPU413" s="123"/>
      <c r="JPV413" s="123"/>
      <c r="JPW413" s="123"/>
      <c r="JPX413" s="123"/>
      <c r="JPY413" s="123"/>
      <c r="JPZ413" s="123"/>
      <c r="JQA413" s="123"/>
      <c r="JQB413" s="123"/>
      <c r="JQC413" s="123"/>
      <c r="JQD413" s="123"/>
      <c r="JQE413" s="123"/>
      <c r="JQF413" s="123"/>
      <c r="JQG413" s="123"/>
      <c r="JQH413" s="123"/>
      <c r="JQI413" s="123"/>
      <c r="JQJ413" s="123"/>
      <c r="JQK413" s="123"/>
      <c r="JQL413" s="123"/>
      <c r="JQM413" s="123"/>
      <c r="JQN413" s="123"/>
      <c r="JQO413" s="123"/>
      <c r="JQP413" s="123"/>
      <c r="JQQ413" s="123"/>
      <c r="JQR413" s="123"/>
      <c r="JQS413" s="123"/>
      <c r="JQT413" s="123"/>
      <c r="JQU413" s="123"/>
      <c r="JQV413" s="123"/>
      <c r="JQW413" s="123"/>
      <c r="JQX413" s="123"/>
      <c r="JQY413" s="123"/>
      <c r="JQZ413" s="123"/>
      <c r="JRA413" s="123"/>
      <c r="JRB413" s="123"/>
      <c r="JRC413" s="123"/>
      <c r="JRD413" s="123"/>
      <c r="JRE413" s="123"/>
      <c r="JRF413" s="123"/>
      <c r="JRG413" s="123"/>
      <c r="JRH413" s="123"/>
      <c r="JRI413" s="123"/>
      <c r="JRJ413" s="123"/>
      <c r="JRK413" s="123"/>
      <c r="JRL413" s="123"/>
      <c r="JRM413" s="123"/>
      <c r="JRN413" s="123"/>
      <c r="JRO413" s="123"/>
      <c r="JRP413" s="123"/>
      <c r="JRQ413" s="123"/>
      <c r="JRR413" s="123"/>
      <c r="JRS413" s="123"/>
      <c r="JRT413" s="123"/>
      <c r="JRU413" s="123"/>
      <c r="JRV413" s="123"/>
      <c r="JRW413" s="123"/>
      <c r="JRX413" s="123"/>
      <c r="JRY413" s="123"/>
      <c r="JRZ413" s="123"/>
      <c r="JSA413" s="123"/>
      <c r="JSB413" s="123"/>
      <c r="JSC413" s="123"/>
      <c r="JSD413" s="123"/>
      <c r="JSE413" s="123"/>
      <c r="JSF413" s="123"/>
      <c r="JSG413" s="123"/>
      <c r="JSH413" s="123"/>
      <c r="JSI413" s="123"/>
      <c r="JSJ413" s="123"/>
      <c r="JSK413" s="123"/>
      <c r="JSL413" s="123"/>
      <c r="JSM413" s="123"/>
      <c r="JSN413" s="123"/>
      <c r="JSO413" s="123"/>
      <c r="JSP413" s="123"/>
      <c r="JSQ413" s="123"/>
      <c r="JSR413" s="123"/>
      <c r="JSS413" s="123"/>
      <c r="JST413" s="123"/>
      <c r="JSU413" s="123"/>
      <c r="JSV413" s="123"/>
      <c r="JSW413" s="123"/>
      <c r="JSX413" s="123"/>
      <c r="JSY413" s="123"/>
      <c r="JSZ413" s="123"/>
      <c r="JTA413" s="123"/>
      <c r="JTB413" s="123"/>
      <c r="JTC413" s="123"/>
      <c r="JTD413" s="123"/>
      <c r="JTE413" s="123"/>
      <c r="JTF413" s="123"/>
      <c r="JTG413" s="123"/>
      <c r="JTH413" s="123"/>
      <c r="JTI413" s="123"/>
      <c r="JTJ413" s="123"/>
      <c r="JTK413" s="123"/>
      <c r="JTL413" s="123"/>
      <c r="JTM413" s="123"/>
      <c r="JTN413" s="123"/>
      <c r="JTO413" s="123"/>
      <c r="JTP413" s="123"/>
      <c r="JTQ413" s="123"/>
      <c r="JTR413" s="123"/>
      <c r="JTS413" s="123"/>
      <c r="JTT413" s="123"/>
      <c r="JTU413" s="123"/>
      <c r="JTV413" s="123"/>
      <c r="JTW413" s="123"/>
      <c r="JTX413" s="123"/>
      <c r="JTY413" s="123"/>
      <c r="JTZ413" s="123"/>
      <c r="JUA413" s="123"/>
      <c r="JUB413" s="123"/>
      <c r="JUC413" s="123"/>
      <c r="JUD413" s="123"/>
      <c r="JUE413" s="123"/>
      <c r="JUF413" s="123"/>
      <c r="JUG413" s="123"/>
      <c r="JUH413" s="123"/>
      <c r="JUI413" s="123"/>
      <c r="JUJ413" s="123"/>
      <c r="JUK413" s="123"/>
      <c r="JUL413" s="123"/>
      <c r="JUM413" s="123"/>
      <c r="JUN413" s="123"/>
      <c r="JUO413" s="123"/>
      <c r="JUP413" s="123"/>
      <c r="JUQ413" s="123"/>
      <c r="JUR413" s="123"/>
      <c r="JUS413" s="123"/>
      <c r="JUT413" s="123"/>
      <c r="JUU413" s="123"/>
      <c r="JUV413" s="123"/>
      <c r="JUW413" s="123"/>
      <c r="JUX413" s="123"/>
      <c r="JUY413" s="123"/>
      <c r="JUZ413" s="123"/>
      <c r="JVA413" s="123"/>
      <c r="JVB413" s="123"/>
      <c r="JVC413" s="123"/>
      <c r="JVD413" s="123"/>
      <c r="JVE413" s="123"/>
      <c r="JVF413" s="123"/>
      <c r="JVG413" s="123"/>
      <c r="JVH413" s="123"/>
      <c r="JVI413" s="123"/>
      <c r="JVJ413" s="123"/>
      <c r="JVK413" s="123"/>
      <c r="JVL413" s="123"/>
      <c r="JVM413" s="123"/>
      <c r="JVN413" s="123"/>
      <c r="JVO413" s="123"/>
      <c r="JVP413" s="123"/>
      <c r="JVQ413" s="123"/>
      <c r="JVR413" s="123"/>
      <c r="JVS413" s="123"/>
      <c r="JVT413" s="123"/>
      <c r="JVU413" s="123"/>
      <c r="JVV413" s="123"/>
      <c r="JVW413" s="123"/>
      <c r="JVX413" s="123"/>
      <c r="JVY413" s="123"/>
      <c r="JVZ413" s="123"/>
      <c r="JWA413" s="123"/>
      <c r="JWB413" s="123"/>
      <c r="JWC413" s="123"/>
      <c r="JWD413" s="123"/>
      <c r="JWE413" s="123"/>
      <c r="JWF413" s="123"/>
      <c r="JWG413" s="123"/>
      <c r="JWH413" s="123"/>
      <c r="JWI413" s="123"/>
      <c r="JWJ413" s="123"/>
      <c r="JWK413" s="123"/>
      <c r="JWL413" s="123"/>
      <c r="JWM413" s="123"/>
      <c r="JWN413" s="123"/>
      <c r="JWO413" s="123"/>
      <c r="JWP413" s="123"/>
      <c r="JWQ413" s="123"/>
      <c r="JWR413" s="123"/>
      <c r="JWS413" s="123"/>
      <c r="JWT413" s="123"/>
      <c r="JWU413" s="123"/>
      <c r="JWV413" s="123"/>
      <c r="JWW413" s="123"/>
      <c r="JWX413" s="123"/>
      <c r="JWY413" s="123"/>
      <c r="JWZ413" s="123"/>
      <c r="JXA413" s="123"/>
      <c r="JXB413" s="123"/>
      <c r="JXC413" s="123"/>
      <c r="JXD413" s="123"/>
      <c r="JXE413" s="123"/>
      <c r="JXF413" s="123"/>
      <c r="JXG413" s="123"/>
      <c r="JXH413" s="123"/>
      <c r="JXI413" s="123"/>
      <c r="JXJ413" s="123"/>
      <c r="JXK413" s="123"/>
      <c r="JXL413" s="123"/>
      <c r="JXM413" s="123"/>
      <c r="JXN413" s="123"/>
      <c r="JXO413" s="123"/>
      <c r="JXP413" s="123"/>
      <c r="JXQ413" s="123"/>
      <c r="JXR413" s="123"/>
      <c r="JXS413" s="123"/>
      <c r="JXT413" s="123"/>
      <c r="JXU413" s="123"/>
      <c r="JXV413" s="123"/>
      <c r="JXW413" s="123"/>
      <c r="JXX413" s="123"/>
      <c r="JXY413" s="123"/>
      <c r="JXZ413" s="123"/>
      <c r="JYA413" s="123"/>
      <c r="JYB413" s="123"/>
      <c r="JYC413" s="123"/>
      <c r="JYD413" s="123"/>
      <c r="JYE413" s="123"/>
      <c r="JYF413" s="123"/>
      <c r="JYG413" s="123"/>
      <c r="JYH413" s="123"/>
      <c r="JYI413" s="123"/>
      <c r="JYJ413" s="123"/>
      <c r="JYK413" s="123"/>
      <c r="JYL413" s="123"/>
      <c r="JYM413" s="123"/>
      <c r="JYN413" s="123"/>
      <c r="JYO413" s="123"/>
      <c r="JYP413" s="123"/>
      <c r="JYQ413" s="123"/>
      <c r="JYR413" s="123"/>
      <c r="JYS413" s="123"/>
      <c r="JYT413" s="123"/>
      <c r="JYU413" s="123"/>
      <c r="JYV413" s="123"/>
      <c r="JYW413" s="123"/>
      <c r="JYX413" s="123"/>
      <c r="JYY413" s="123"/>
      <c r="JYZ413" s="123"/>
      <c r="JZA413" s="123"/>
      <c r="JZB413" s="123"/>
      <c r="JZC413" s="123"/>
      <c r="JZD413" s="123"/>
      <c r="JZE413" s="123"/>
      <c r="JZF413" s="123"/>
      <c r="JZG413" s="123"/>
      <c r="JZH413" s="123"/>
      <c r="JZI413" s="123"/>
      <c r="JZJ413" s="123"/>
      <c r="JZK413" s="123"/>
      <c r="JZL413" s="123"/>
      <c r="JZM413" s="123"/>
      <c r="JZN413" s="123"/>
      <c r="JZO413" s="123"/>
      <c r="JZP413" s="123"/>
      <c r="JZQ413" s="123"/>
      <c r="JZR413" s="123"/>
      <c r="JZS413" s="123"/>
      <c r="JZT413" s="123"/>
      <c r="JZU413" s="123"/>
      <c r="JZV413" s="123"/>
      <c r="JZW413" s="123"/>
      <c r="JZX413" s="123"/>
      <c r="JZY413" s="123"/>
      <c r="JZZ413" s="123"/>
      <c r="KAA413" s="123"/>
      <c r="KAB413" s="123"/>
      <c r="KAC413" s="123"/>
      <c r="KAD413" s="123"/>
      <c r="KAE413" s="123"/>
      <c r="KAF413" s="123"/>
      <c r="KAG413" s="123"/>
      <c r="KAH413" s="123"/>
      <c r="KAI413" s="123"/>
      <c r="KAJ413" s="123"/>
      <c r="KAK413" s="123"/>
      <c r="KAL413" s="123"/>
      <c r="KAM413" s="123"/>
      <c r="KAN413" s="123"/>
      <c r="KAO413" s="123"/>
      <c r="KAP413" s="123"/>
      <c r="KAQ413" s="123"/>
      <c r="KAR413" s="123"/>
      <c r="KAS413" s="123"/>
      <c r="KAT413" s="123"/>
      <c r="KAU413" s="123"/>
      <c r="KAV413" s="123"/>
      <c r="KAW413" s="123"/>
      <c r="KAX413" s="123"/>
      <c r="KAY413" s="123"/>
      <c r="KAZ413" s="123"/>
      <c r="KBA413" s="123"/>
      <c r="KBB413" s="123"/>
      <c r="KBC413" s="123"/>
      <c r="KBD413" s="123"/>
      <c r="KBE413" s="123"/>
      <c r="KBF413" s="123"/>
      <c r="KBG413" s="123"/>
      <c r="KBH413" s="123"/>
      <c r="KBI413" s="123"/>
      <c r="KBJ413" s="123"/>
      <c r="KBK413" s="123"/>
      <c r="KBL413" s="123"/>
      <c r="KBM413" s="123"/>
      <c r="KBN413" s="123"/>
      <c r="KBO413" s="123"/>
      <c r="KBP413" s="123"/>
      <c r="KBQ413" s="123"/>
      <c r="KBR413" s="123"/>
      <c r="KBS413" s="123"/>
      <c r="KBT413" s="123"/>
      <c r="KBU413" s="123"/>
      <c r="KBV413" s="123"/>
      <c r="KBW413" s="123"/>
      <c r="KBX413" s="123"/>
      <c r="KBY413" s="123"/>
      <c r="KBZ413" s="123"/>
      <c r="KCA413" s="123"/>
      <c r="KCB413" s="123"/>
      <c r="KCC413" s="123"/>
      <c r="KCD413" s="123"/>
      <c r="KCE413" s="123"/>
      <c r="KCF413" s="123"/>
      <c r="KCG413" s="123"/>
      <c r="KCH413" s="123"/>
      <c r="KCI413" s="123"/>
      <c r="KCJ413" s="123"/>
      <c r="KCK413" s="123"/>
      <c r="KCL413" s="123"/>
      <c r="KCM413" s="123"/>
      <c r="KCN413" s="123"/>
      <c r="KCO413" s="123"/>
      <c r="KCP413" s="123"/>
      <c r="KCQ413" s="123"/>
      <c r="KCR413" s="123"/>
      <c r="KCS413" s="123"/>
      <c r="KCT413" s="123"/>
      <c r="KCU413" s="123"/>
      <c r="KCV413" s="123"/>
      <c r="KCW413" s="123"/>
      <c r="KCX413" s="123"/>
      <c r="KCY413" s="123"/>
      <c r="KCZ413" s="123"/>
      <c r="KDA413" s="123"/>
      <c r="KDB413" s="123"/>
      <c r="KDC413" s="123"/>
      <c r="KDD413" s="123"/>
      <c r="KDE413" s="123"/>
      <c r="KDF413" s="123"/>
      <c r="KDG413" s="123"/>
      <c r="KDH413" s="123"/>
      <c r="KDI413" s="123"/>
      <c r="KDJ413" s="123"/>
      <c r="KDK413" s="123"/>
      <c r="KDL413" s="123"/>
      <c r="KDM413" s="123"/>
      <c r="KDN413" s="123"/>
      <c r="KDO413" s="123"/>
      <c r="KDP413" s="123"/>
      <c r="KDQ413" s="123"/>
      <c r="KDR413" s="123"/>
      <c r="KDS413" s="123"/>
      <c r="KDT413" s="123"/>
      <c r="KDU413" s="123"/>
      <c r="KDV413" s="123"/>
      <c r="KDW413" s="123"/>
      <c r="KDX413" s="123"/>
      <c r="KDY413" s="123"/>
      <c r="KDZ413" s="123"/>
      <c r="KEA413" s="123"/>
      <c r="KEB413" s="123"/>
      <c r="KEC413" s="123"/>
      <c r="KED413" s="123"/>
      <c r="KEE413" s="123"/>
      <c r="KEF413" s="123"/>
      <c r="KEG413" s="123"/>
      <c r="KEH413" s="123"/>
      <c r="KEI413" s="123"/>
      <c r="KEJ413" s="123"/>
      <c r="KEK413" s="123"/>
      <c r="KEL413" s="123"/>
      <c r="KEM413" s="123"/>
      <c r="KEN413" s="123"/>
      <c r="KEO413" s="123"/>
      <c r="KEP413" s="123"/>
      <c r="KEQ413" s="123"/>
      <c r="KER413" s="123"/>
      <c r="KES413" s="123"/>
      <c r="KET413" s="123"/>
      <c r="KEU413" s="123"/>
      <c r="KEV413" s="123"/>
      <c r="KEW413" s="123"/>
      <c r="KEX413" s="123"/>
      <c r="KEY413" s="123"/>
      <c r="KEZ413" s="123"/>
      <c r="KFA413" s="123"/>
      <c r="KFB413" s="123"/>
      <c r="KFC413" s="123"/>
      <c r="KFD413" s="123"/>
      <c r="KFE413" s="123"/>
      <c r="KFF413" s="123"/>
      <c r="KFG413" s="123"/>
      <c r="KFH413" s="123"/>
      <c r="KFI413" s="123"/>
      <c r="KFJ413" s="123"/>
      <c r="KFK413" s="123"/>
      <c r="KFL413" s="123"/>
      <c r="KFM413" s="123"/>
      <c r="KFN413" s="123"/>
      <c r="KFO413" s="123"/>
      <c r="KFP413" s="123"/>
      <c r="KFQ413" s="123"/>
      <c r="KFR413" s="123"/>
      <c r="KFS413" s="123"/>
      <c r="KFT413" s="123"/>
      <c r="KFU413" s="123"/>
      <c r="KFV413" s="123"/>
      <c r="KFW413" s="123"/>
      <c r="KFX413" s="123"/>
      <c r="KFY413" s="123"/>
      <c r="KFZ413" s="123"/>
      <c r="KGA413" s="123"/>
      <c r="KGB413" s="123"/>
      <c r="KGC413" s="123"/>
      <c r="KGD413" s="123"/>
      <c r="KGE413" s="123"/>
      <c r="KGF413" s="123"/>
      <c r="KGG413" s="123"/>
      <c r="KGH413" s="123"/>
      <c r="KGI413" s="123"/>
      <c r="KGJ413" s="123"/>
      <c r="KGK413" s="123"/>
      <c r="KGL413" s="123"/>
      <c r="KGM413" s="123"/>
      <c r="KGN413" s="123"/>
      <c r="KGO413" s="123"/>
      <c r="KGP413" s="123"/>
      <c r="KGQ413" s="123"/>
      <c r="KGR413" s="123"/>
      <c r="KGS413" s="123"/>
      <c r="KGT413" s="123"/>
      <c r="KGU413" s="123"/>
      <c r="KGV413" s="123"/>
      <c r="KGW413" s="123"/>
      <c r="KGX413" s="123"/>
      <c r="KGY413" s="123"/>
      <c r="KGZ413" s="123"/>
      <c r="KHA413" s="123"/>
      <c r="KHB413" s="123"/>
      <c r="KHC413" s="123"/>
      <c r="KHD413" s="123"/>
      <c r="KHE413" s="123"/>
      <c r="KHF413" s="123"/>
      <c r="KHG413" s="123"/>
      <c r="KHH413" s="123"/>
      <c r="KHI413" s="123"/>
      <c r="KHJ413" s="123"/>
      <c r="KHK413" s="123"/>
      <c r="KHL413" s="123"/>
      <c r="KHM413" s="123"/>
      <c r="KHN413" s="123"/>
      <c r="KHO413" s="123"/>
      <c r="KHP413" s="123"/>
      <c r="KHQ413" s="123"/>
      <c r="KHR413" s="123"/>
      <c r="KHS413" s="123"/>
      <c r="KHT413" s="123"/>
      <c r="KHU413" s="123"/>
      <c r="KHV413" s="123"/>
      <c r="KHW413" s="123"/>
      <c r="KHX413" s="123"/>
      <c r="KHY413" s="123"/>
      <c r="KHZ413" s="123"/>
      <c r="KIA413" s="123"/>
      <c r="KIB413" s="123"/>
      <c r="KIC413" s="123"/>
      <c r="KID413" s="123"/>
      <c r="KIE413" s="123"/>
      <c r="KIF413" s="123"/>
      <c r="KIG413" s="123"/>
      <c r="KIH413" s="123"/>
      <c r="KII413" s="123"/>
      <c r="KIJ413" s="123"/>
      <c r="KIK413" s="123"/>
      <c r="KIL413" s="123"/>
      <c r="KIM413" s="123"/>
      <c r="KIN413" s="123"/>
      <c r="KIO413" s="123"/>
      <c r="KIP413" s="123"/>
      <c r="KIQ413" s="123"/>
      <c r="KIR413" s="123"/>
      <c r="KIS413" s="123"/>
      <c r="KIT413" s="123"/>
      <c r="KIU413" s="123"/>
      <c r="KIV413" s="123"/>
      <c r="KIW413" s="123"/>
      <c r="KIX413" s="123"/>
      <c r="KIY413" s="123"/>
      <c r="KIZ413" s="123"/>
      <c r="KJA413" s="123"/>
      <c r="KJB413" s="123"/>
      <c r="KJC413" s="123"/>
      <c r="KJD413" s="123"/>
      <c r="KJE413" s="123"/>
      <c r="KJF413" s="123"/>
      <c r="KJG413" s="123"/>
      <c r="KJH413" s="123"/>
      <c r="KJI413" s="123"/>
      <c r="KJJ413" s="123"/>
      <c r="KJK413" s="123"/>
      <c r="KJL413" s="123"/>
      <c r="KJM413" s="123"/>
      <c r="KJN413" s="123"/>
      <c r="KJO413" s="123"/>
      <c r="KJP413" s="123"/>
      <c r="KJQ413" s="123"/>
      <c r="KJR413" s="123"/>
      <c r="KJS413" s="123"/>
      <c r="KJT413" s="123"/>
      <c r="KJU413" s="123"/>
      <c r="KJV413" s="123"/>
      <c r="KJW413" s="123"/>
      <c r="KJX413" s="123"/>
      <c r="KJY413" s="123"/>
      <c r="KJZ413" s="123"/>
      <c r="KKA413" s="123"/>
      <c r="KKB413" s="123"/>
      <c r="KKC413" s="123"/>
      <c r="KKD413" s="123"/>
      <c r="KKE413" s="123"/>
      <c r="KKF413" s="123"/>
      <c r="KKG413" s="123"/>
      <c r="KKH413" s="123"/>
      <c r="KKI413" s="123"/>
      <c r="KKJ413" s="123"/>
      <c r="KKK413" s="123"/>
      <c r="KKL413" s="123"/>
      <c r="KKM413" s="123"/>
      <c r="KKN413" s="123"/>
      <c r="KKO413" s="123"/>
      <c r="KKP413" s="123"/>
      <c r="KKQ413" s="123"/>
      <c r="KKR413" s="123"/>
      <c r="KKS413" s="123"/>
      <c r="KKT413" s="123"/>
      <c r="KKU413" s="123"/>
      <c r="KKV413" s="123"/>
      <c r="KKW413" s="123"/>
      <c r="KKX413" s="123"/>
      <c r="KKY413" s="123"/>
      <c r="KKZ413" s="123"/>
      <c r="KLA413" s="123"/>
      <c r="KLB413" s="123"/>
      <c r="KLC413" s="123"/>
      <c r="KLD413" s="123"/>
      <c r="KLE413" s="123"/>
      <c r="KLF413" s="123"/>
      <c r="KLG413" s="123"/>
      <c r="KLH413" s="123"/>
      <c r="KLI413" s="123"/>
      <c r="KLJ413" s="123"/>
      <c r="KLK413" s="123"/>
      <c r="KLL413" s="123"/>
      <c r="KLM413" s="123"/>
      <c r="KLN413" s="123"/>
      <c r="KLO413" s="123"/>
      <c r="KLP413" s="123"/>
      <c r="KLQ413" s="123"/>
      <c r="KLR413" s="123"/>
      <c r="KLS413" s="123"/>
      <c r="KLT413" s="123"/>
      <c r="KLU413" s="123"/>
      <c r="KLV413" s="123"/>
      <c r="KLW413" s="123"/>
      <c r="KLX413" s="123"/>
      <c r="KLY413" s="123"/>
      <c r="KLZ413" s="123"/>
      <c r="KMA413" s="123"/>
      <c r="KMB413" s="123"/>
      <c r="KMC413" s="123"/>
      <c r="KMD413" s="123"/>
      <c r="KME413" s="123"/>
      <c r="KMF413" s="123"/>
      <c r="KMG413" s="123"/>
      <c r="KMH413" s="123"/>
      <c r="KMI413" s="123"/>
      <c r="KMJ413" s="123"/>
      <c r="KMK413" s="123"/>
      <c r="KML413" s="123"/>
      <c r="KMM413" s="123"/>
      <c r="KMN413" s="123"/>
      <c r="KMO413" s="123"/>
      <c r="KMP413" s="123"/>
      <c r="KMQ413" s="123"/>
      <c r="KMR413" s="123"/>
      <c r="KMS413" s="123"/>
      <c r="KMT413" s="123"/>
      <c r="KMU413" s="123"/>
      <c r="KMV413" s="123"/>
      <c r="KMW413" s="123"/>
      <c r="KMX413" s="123"/>
      <c r="KMY413" s="123"/>
      <c r="KMZ413" s="123"/>
      <c r="KNA413" s="123"/>
      <c r="KNB413" s="123"/>
      <c r="KNC413" s="123"/>
      <c r="KND413" s="123"/>
      <c r="KNE413" s="123"/>
      <c r="KNF413" s="123"/>
      <c r="KNG413" s="123"/>
      <c r="KNH413" s="123"/>
      <c r="KNI413" s="123"/>
      <c r="KNJ413" s="123"/>
      <c r="KNK413" s="123"/>
      <c r="KNL413" s="123"/>
      <c r="KNM413" s="123"/>
      <c r="KNN413" s="123"/>
      <c r="KNO413" s="123"/>
      <c r="KNP413" s="123"/>
      <c r="KNQ413" s="123"/>
      <c r="KNR413" s="123"/>
      <c r="KNS413" s="123"/>
      <c r="KNT413" s="123"/>
      <c r="KNU413" s="123"/>
      <c r="KNV413" s="123"/>
      <c r="KNW413" s="123"/>
      <c r="KNX413" s="123"/>
      <c r="KNY413" s="123"/>
      <c r="KNZ413" s="123"/>
      <c r="KOA413" s="123"/>
      <c r="KOB413" s="123"/>
      <c r="KOC413" s="123"/>
      <c r="KOD413" s="123"/>
      <c r="KOE413" s="123"/>
      <c r="KOF413" s="123"/>
      <c r="KOG413" s="123"/>
      <c r="KOH413" s="123"/>
      <c r="KOI413" s="123"/>
      <c r="KOJ413" s="123"/>
      <c r="KOK413" s="123"/>
      <c r="KOL413" s="123"/>
      <c r="KOM413" s="123"/>
      <c r="KON413" s="123"/>
      <c r="KOO413" s="123"/>
      <c r="KOP413" s="123"/>
      <c r="KOQ413" s="123"/>
      <c r="KOR413" s="123"/>
      <c r="KOS413" s="123"/>
      <c r="KOT413" s="123"/>
      <c r="KOU413" s="123"/>
      <c r="KOV413" s="123"/>
      <c r="KOW413" s="123"/>
      <c r="KOX413" s="123"/>
      <c r="KOY413" s="123"/>
      <c r="KOZ413" s="123"/>
      <c r="KPA413" s="123"/>
      <c r="KPB413" s="123"/>
      <c r="KPC413" s="123"/>
      <c r="KPD413" s="123"/>
      <c r="KPE413" s="123"/>
      <c r="KPF413" s="123"/>
      <c r="KPG413" s="123"/>
      <c r="KPH413" s="123"/>
      <c r="KPI413" s="123"/>
      <c r="KPJ413" s="123"/>
      <c r="KPK413" s="123"/>
      <c r="KPL413" s="123"/>
      <c r="KPM413" s="123"/>
      <c r="KPN413" s="123"/>
      <c r="KPO413" s="123"/>
      <c r="KPP413" s="123"/>
      <c r="KPQ413" s="123"/>
      <c r="KPR413" s="123"/>
      <c r="KPS413" s="123"/>
      <c r="KPT413" s="123"/>
      <c r="KPU413" s="123"/>
      <c r="KPV413" s="123"/>
      <c r="KPW413" s="123"/>
      <c r="KPX413" s="123"/>
      <c r="KPY413" s="123"/>
      <c r="KPZ413" s="123"/>
      <c r="KQA413" s="123"/>
      <c r="KQB413" s="123"/>
      <c r="KQC413" s="123"/>
      <c r="KQD413" s="123"/>
      <c r="KQE413" s="123"/>
      <c r="KQF413" s="123"/>
      <c r="KQG413" s="123"/>
      <c r="KQH413" s="123"/>
      <c r="KQI413" s="123"/>
      <c r="KQJ413" s="123"/>
      <c r="KQK413" s="123"/>
      <c r="KQL413" s="123"/>
      <c r="KQM413" s="123"/>
      <c r="KQN413" s="123"/>
      <c r="KQO413" s="123"/>
      <c r="KQP413" s="123"/>
      <c r="KQQ413" s="123"/>
      <c r="KQR413" s="123"/>
      <c r="KQS413" s="123"/>
      <c r="KQT413" s="123"/>
      <c r="KQU413" s="123"/>
      <c r="KQV413" s="123"/>
      <c r="KQW413" s="123"/>
      <c r="KQX413" s="123"/>
      <c r="KQY413" s="123"/>
      <c r="KQZ413" s="123"/>
      <c r="KRA413" s="123"/>
      <c r="KRB413" s="123"/>
      <c r="KRC413" s="123"/>
      <c r="KRD413" s="123"/>
      <c r="KRE413" s="123"/>
      <c r="KRF413" s="123"/>
      <c r="KRG413" s="123"/>
      <c r="KRH413" s="123"/>
      <c r="KRI413" s="123"/>
      <c r="KRJ413" s="123"/>
      <c r="KRK413" s="123"/>
      <c r="KRL413" s="123"/>
      <c r="KRM413" s="123"/>
      <c r="KRN413" s="123"/>
      <c r="KRO413" s="123"/>
      <c r="KRP413" s="123"/>
      <c r="KRQ413" s="123"/>
      <c r="KRR413" s="123"/>
      <c r="KRS413" s="123"/>
      <c r="KRT413" s="123"/>
      <c r="KRU413" s="123"/>
      <c r="KRV413" s="123"/>
      <c r="KRW413" s="123"/>
      <c r="KRX413" s="123"/>
      <c r="KRY413" s="123"/>
      <c r="KRZ413" s="123"/>
      <c r="KSA413" s="123"/>
      <c r="KSB413" s="123"/>
      <c r="KSC413" s="123"/>
      <c r="KSD413" s="123"/>
      <c r="KSE413" s="123"/>
      <c r="KSF413" s="123"/>
      <c r="KSG413" s="123"/>
      <c r="KSH413" s="123"/>
      <c r="KSI413" s="123"/>
      <c r="KSJ413" s="123"/>
      <c r="KSK413" s="123"/>
      <c r="KSL413" s="123"/>
      <c r="KSM413" s="123"/>
      <c r="KSN413" s="123"/>
      <c r="KSO413" s="123"/>
      <c r="KSP413" s="123"/>
      <c r="KSQ413" s="123"/>
      <c r="KSR413" s="123"/>
      <c r="KSS413" s="123"/>
      <c r="KST413" s="123"/>
      <c r="KSU413" s="123"/>
      <c r="KSV413" s="123"/>
      <c r="KSW413" s="123"/>
      <c r="KSX413" s="123"/>
      <c r="KSY413" s="123"/>
      <c r="KSZ413" s="123"/>
      <c r="KTA413" s="123"/>
      <c r="KTB413" s="123"/>
      <c r="KTC413" s="123"/>
      <c r="KTD413" s="123"/>
      <c r="KTE413" s="123"/>
      <c r="KTF413" s="123"/>
      <c r="KTG413" s="123"/>
      <c r="KTH413" s="123"/>
      <c r="KTI413" s="123"/>
      <c r="KTJ413" s="123"/>
      <c r="KTK413" s="123"/>
      <c r="KTL413" s="123"/>
      <c r="KTM413" s="123"/>
      <c r="KTN413" s="123"/>
      <c r="KTO413" s="123"/>
      <c r="KTP413" s="123"/>
      <c r="KTQ413" s="123"/>
      <c r="KTR413" s="123"/>
      <c r="KTS413" s="123"/>
      <c r="KTT413" s="123"/>
      <c r="KTU413" s="123"/>
      <c r="KTV413" s="123"/>
      <c r="KTW413" s="123"/>
      <c r="KTX413" s="123"/>
      <c r="KTY413" s="123"/>
      <c r="KTZ413" s="123"/>
      <c r="KUA413" s="123"/>
      <c r="KUB413" s="123"/>
      <c r="KUC413" s="123"/>
      <c r="KUD413" s="123"/>
      <c r="KUE413" s="123"/>
      <c r="KUF413" s="123"/>
      <c r="KUG413" s="123"/>
      <c r="KUH413" s="123"/>
      <c r="KUI413" s="123"/>
      <c r="KUJ413" s="123"/>
      <c r="KUK413" s="123"/>
      <c r="KUL413" s="123"/>
      <c r="KUM413" s="123"/>
      <c r="KUN413" s="123"/>
      <c r="KUO413" s="123"/>
      <c r="KUP413" s="123"/>
      <c r="KUQ413" s="123"/>
      <c r="KUR413" s="123"/>
      <c r="KUS413" s="123"/>
      <c r="KUT413" s="123"/>
      <c r="KUU413" s="123"/>
      <c r="KUV413" s="123"/>
      <c r="KUW413" s="123"/>
      <c r="KUX413" s="123"/>
      <c r="KUY413" s="123"/>
      <c r="KUZ413" s="123"/>
      <c r="KVA413" s="123"/>
      <c r="KVB413" s="123"/>
      <c r="KVC413" s="123"/>
      <c r="KVD413" s="123"/>
      <c r="KVE413" s="123"/>
      <c r="KVF413" s="123"/>
      <c r="KVG413" s="123"/>
      <c r="KVH413" s="123"/>
      <c r="KVI413" s="123"/>
      <c r="KVJ413" s="123"/>
      <c r="KVK413" s="123"/>
      <c r="KVL413" s="123"/>
      <c r="KVM413" s="123"/>
      <c r="KVN413" s="123"/>
      <c r="KVO413" s="123"/>
      <c r="KVP413" s="123"/>
      <c r="KVQ413" s="123"/>
      <c r="KVR413" s="123"/>
      <c r="KVS413" s="123"/>
      <c r="KVT413" s="123"/>
      <c r="KVU413" s="123"/>
      <c r="KVV413" s="123"/>
      <c r="KVW413" s="123"/>
      <c r="KVX413" s="123"/>
      <c r="KVY413" s="123"/>
      <c r="KVZ413" s="123"/>
      <c r="KWA413" s="123"/>
      <c r="KWB413" s="123"/>
      <c r="KWC413" s="123"/>
      <c r="KWD413" s="123"/>
      <c r="KWE413" s="123"/>
      <c r="KWF413" s="123"/>
      <c r="KWG413" s="123"/>
      <c r="KWH413" s="123"/>
      <c r="KWI413" s="123"/>
      <c r="KWJ413" s="123"/>
      <c r="KWK413" s="123"/>
      <c r="KWL413" s="123"/>
      <c r="KWM413" s="123"/>
      <c r="KWN413" s="123"/>
      <c r="KWO413" s="123"/>
      <c r="KWP413" s="123"/>
      <c r="KWQ413" s="123"/>
      <c r="KWR413" s="123"/>
      <c r="KWS413" s="123"/>
      <c r="KWT413" s="123"/>
      <c r="KWU413" s="123"/>
      <c r="KWV413" s="123"/>
      <c r="KWW413" s="123"/>
      <c r="KWX413" s="123"/>
      <c r="KWY413" s="123"/>
      <c r="KWZ413" s="123"/>
      <c r="KXA413" s="123"/>
      <c r="KXB413" s="123"/>
      <c r="KXC413" s="123"/>
      <c r="KXD413" s="123"/>
      <c r="KXE413" s="123"/>
      <c r="KXF413" s="123"/>
      <c r="KXG413" s="123"/>
      <c r="KXH413" s="123"/>
      <c r="KXI413" s="123"/>
      <c r="KXJ413" s="123"/>
      <c r="KXK413" s="123"/>
      <c r="KXL413" s="123"/>
      <c r="KXM413" s="123"/>
      <c r="KXN413" s="123"/>
      <c r="KXO413" s="123"/>
      <c r="KXP413" s="123"/>
      <c r="KXQ413" s="123"/>
      <c r="KXR413" s="123"/>
      <c r="KXS413" s="123"/>
      <c r="KXT413" s="123"/>
      <c r="KXU413" s="123"/>
      <c r="KXV413" s="123"/>
      <c r="KXW413" s="123"/>
      <c r="KXX413" s="123"/>
      <c r="KXY413" s="123"/>
      <c r="KXZ413" s="123"/>
      <c r="KYA413" s="123"/>
      <c r="KYB413" s="123"/>
      <c r="KYC413" s="123"/>
      <c r="KYD413" s="123"/>
      <c r="KYE413" s="123"/>
      <c r="KYF413" s="123"/>
      <c r="KYG413" s="123"/>
      <c r="KYH413" s="123"/>
      <c r="KYI413" s="123"/>
      <c r="KYJ413" s="123"/>
      <c r="KYK413" s="123"/>
      <c r="KYL413" s="123"/>
      <c r="KYM413" s="123"/>
      <c r="KYN413" s="123"/>
      <c r="KYO413" s="123"/>
      <c r="KYP413" s="123"/>
      <c r="KYQ413" s="123"/>
      <c r="KYR413" s="123"/>
      <c r="KYS413" s="123"/>
      <c r="KYT413" s="123"/>
      <c r="KYU413" s="123"/>
      <c r="KYV413" s="123"/>
      <c r="KYW413" s="123"/>
      <c r="KYX413" s="123"/>
      <c r="KYY413" s="123"/>
      <c r="KYZ413" s="123"/>
      <c r="KZA413" s="123"/>
      <c r="KZB413" s="123"/>
      <c r="KZC413" s="123"/>
      <c r="KZD413" s="123"/>
      <c r="KZE413" s="123"/>
      <c r="KZF413" s="123"/>
      <c r="KZG413" s="123"/>
      <c r="KZH413" s="123"/>
      <c r="KZI413" s="123"/>
      <c r="KZJ413" s="123"/>
      <c r="KZK413" s="123"/>
      <c r="KZL413" s="123"/>
      <c r="KZM413" s="123"/>
      <c r="KZN413" s="123"/>
      <c r="KZO413" s="123"/>
      <c r="KZP413" s="123"/>
      <c r="KZQ413" s="123"/>
      <c r="KZR413" s="123"/>
      <c r="KZS413" s="123"/>
      <c r="KZT413" s="123"/>
      <c r="KZU413" s="123"/>
      <c r="KZV413" s="123"/>
      <c r="KZW413" s="123"/>
      <c r="KZX413" s="123"/>
      <c r="KZY413" s="123"/>
      <c r="KZZ413" s="123"/>
      <c r="LAA413" s="123"/>
      <c r="LAB413" s="123"/>
      <c r="LAC413" s="123"/>
      <c r="LAD413" s="123"/>
      <c r="LAE413" s="123"/>
      <c r="LAF413" s="123"/>
      <c r="LAG413" s="123"/>
      <c r="LAH413" s="123"/>
      <c r="LAI413" s="123"/>
      <c r="LAJ413" s="123"/>
      <c r="LAK413" s="123"/>
      <c r="LAL413" s="123"/>
      <c r="LAM413" s="123"/>
      <c r="LAN413" s="123"/>
      <c r="LAO413" s="123"/>
      <c r="LAP413" s="123"/>
      <c r="LAQ413" s="123"/>
      <c r="LAR413" s="123"/>
      <c r="LAS413" s="123"/>
      <c r="LAT413" s="123"/>
      <c r="LAU413" s="123"/>
      <c r="LAV413" s="123"/>
      <c r="LAW413" s="123"/>
      <c r="LAX413" s="123"/>
      <c r="LAY413" s="123"/>
      <c r="LAZ413" s="123"/>
      <c r="LBA413" s="123"/>
      <c r="LBB413" s="123"/>
      <c r="LBC413" s="123"/>
      <c r="LBD413" s="123"/>
      <c r="LBE413" s="123"/>
      <c r="LBF413" s="123"/>
      <c r="LBG413" s="123"/>
      <c r="LBH413" s="123"/>
      <c r="LBI413" s="123"/>
      <c r="LBJ413" s="123"/>
      <c r="LBK413" s="123"/>
      <c r="LBL413" s="123"/>
      <c r="LBM413" s="123"/>
      <c r="LBN413" s="123"/>
      <c r="LBO413" s="123"/>
      <c r="LBP413" s="123"/>
      <c r="LBQ413" s="123"/>
      <c r="LBR413" s="123"/>
      <c r="LBS413" s="123"/>
      <c r="LBT413" s="123"/>
      <c r="LBU413" s="123"/>
      <c r="LBV413" s="123"/>
      <c r="LBW413" s="123"/>
      <c r="LBX413" s="123"/>
      <c r="LBY413" s="123"/>
      <c r="LBZ413" s="123"/>
      <c r="LCA413" s="123"/>
      <c r="LCB413" s="123"/>
      <c r="LCC413" s="123"/>
      <c r="LCD413" s="123"/>
      <c r="LCE413" s="123"/>
      <c r="LCF413" s="123"/>
      <c r="LCG413" s="123"/>
      <c r="LCH413" s="123"/>
      <c r="LCI413" s="123"/>
      <c r="LCJ413" s="123"/>
      <c r="LCK413" s="123"/>
      <c r="LCL413" s="123"/>
      <c r="LCM413" s="123"/>
      <c r="LCN413" s="123"/>
      <c r="LCO413" s="123"/>
      <c r="LCP413" s="123"/>
      <c r="LCQ413" s="123"/>
      <c r="LCR413" s="123"/>
      <c r="LCS413" s="123"/>
      <c r="LCT413" s="123"/>
      <c r="LCU413" s="123"/>
      <c r="LCV413" s="123"/>
      <c r="LCW413" s="123"/>
      <c r="LCX413" s="123"/>
      <c r="LCY413" s="123"/>
      <c r="LCZ413" s="123"/>
      <c r="LDA413" s="123"/>
      <c r="LDB413" s="123"/>
      <c r="LDC413" s="123"/>
      <c r="LDD413" s="123"/>
      <c r="LDE413" s="123"/>
      <c r="LDF413" s="123"/>
      <c r="LDG413" s="123"/>
      <c r="LDH413" s="123"/>
      <c r="LDI413" s="123"/>
      <c r="LDJ413" s="123"/>
      <c r="LDK413" s="123"/>
      <c r="LDL413" s="123"/>
      <c r="LDM413" s="123"/>
      <c r="LDN413" s="123"/>
      <c r="LDO413" s="123"/>
      <c r="LDP413" s="123"/>
      <c r="LDQ413" s="123"/>
      <c r="LDR413" s="123"/>
      <c r="LDS413" s="123"/>
      <c r="LDT413" s="123"/>
      <c r="LDU413" s="123"/>
      <c r="LDV413" s="123"/>
      <c r="LDW413" s="123"/>
      <c r="LDX413" s="123"/>
      <c r="LDY413" s="123"/>
      <c r="LDZ413" s="123"/>
      <c r="LEA413" s="123"/>
      <c r="LEB413" s="123"/>
      <c r="LEC413" s="123"/>
      <c r="LED413" s="123"/>
      <c r="LEE413" s="123"/>
      <c r="LEF413" s="123"/>
      <c r="LEG413" s="123"/>
      <c r="LEH413" s="123"/>
      <c r="LEI413" s="123"/>
      <c r="LEJ413" s="123"/>
      <c r="LEK413" s="123"/>
      <c r="LEL413" s="123"/>
      <c r="LEM413" s="123"/>
      <c r="LEN413" s="123"/>
      <c r="LEO413" s="123"/>
      <c r="LEP413" s="123"/>
      <c r="LEQ413" s="123"/>
      <c r="LER413" s="123"/>
      <c r="LES413" s="123"/>
      <c r="LET413" s="123"/>
      <c r="LEU413" s="123"/>
      <c r="LEV413" s="123"/>
      <c r="LEW413" s="123"/>
      <c r="LEX413" s="123"/>
      <c r="LEY413" s="123"/>
      <c r="LEZ413" s="123"/>
      <c r="LFA413" s="123"/>
      <c r="LFB413" s="123"/>
      <c r="LFC413" s="123"/>
      <c r="LFD413" s="123"/>
      <c r="LFE413" s="123"/>
      <c r="LFF413" s="123"/>
      <c r="LFG413" s="123"/>
      <c r="LFH413" s="123"/>
      <c r="LFI413" s="123"/>
      <c r="LFJ413" s="123"/>
      <c r="LFK413" s="123"/>
      <c r="LFL413" s="123"/>
      <c r="LFM413" s="123"/>
      <c r="LFN413" s="123"/>
      <c r="LFO413" s="123"/>
      <c r="LFP413" s="123"/>
      <c r="LFQ413" s="123"/>
      <c r="LFR413" s="123"/>
      <c r="LFS413" s="123"/>
      <c r="LFT413" s="123"/>
      <c r="LFU413" s="123"/>
      <c r="LFV413" s="123"/>
      <c r="LFW413" s="123"/>
      <c r="LFX413" s="123"/>
      <c r="LFY413" s="123"/>
      <c r="LFZ413" s="123"/>
      <c r="LGA413" s="123"/>
      <c r="LGB413" s="123"/>
      <c r="LGC413" s="123"/>
      <c r="LGD413" s="123"/>
      <c r="LGE413" s="123"/>
      <c r="LGF413" s="123"/>
      <c r="LGG413" s="123"/>
      <c r="LGH413" s="123"/>
      <c r="LGI413" s="123"/>
      <c r="LGJ413" s="123"/>
      <c r="LGK413" s="123"/>
      <c r="LGL413" s="123"/>
      <c r="LGM413" s="123"/>
      <c r="LGN413" s="123"/>
      <c r="LGO413" s="123"/>
      <c r="LGP413" s="123"/>
      <c r="LGQ413" s="123"/>
      <c r="LGR413" s="123"/>
      <c r="LGS413" s="123"/>
      <c r="LGT413" s="123"/>
      <c r="LGU413" s="123"/>
      <c r="LGV413" s="123"/>
      <c r="LGW413" s="123"/>
      <c r="LGX413" s="123"/>
      <c r="LGY413" s="123"/>
      <c r="LGZ413" s="123"/>
      <c r="LHA413" s="123"/>
      <c r="LHB413" s="123"/>
      <c r="LHC413" s="123"/>
      <c r="LHD413" s="123"/>
      <c r="LHE413" s="123"/>
      <c r="LHF413" s="123"/>
      <c r="LHG413" s="123"/>
      <c r="LHH413" s="123"/>
      <c r="LHI413" s="123"/>
      <c r="LHJ413" s="123"/>
      <c r="LHK413" s="123"/>
      <c r="LHL413" s="123"/>
      <c r="LHM413" s="123"/>
      <c r="LHN413" s="123"/>
      <c r="LHO413" s="123"/>
      <c r="LHP413" s="123"/>
      <c r="LHQ413" s="123"/>
      <c r="LHR413" s="123"/>
      <c r="LHS413" s="123"/>
      <c r="LHT413" s="123"/>
      <c r="LHU413" s="123"/>
      <c r="LHV413" s="123"/>
      <c r="LHW413" s="123"/>
      <c r="LHX413" s="123"/>
      <c r="LHY413" s="123"/>
      <c r="LHZ413" s="123"/>
      <c r="LIA413" s="123"/>
      <c r="LIB413" s="123"/>
      <c r="LIC413" s="123"/>
      <c r="LID413" s="123"/>
      <c r="LIE413" s="123"/>
      <c r="LIF413" s="123"/>
      <c r="LIG413" s="123"/>
      <c r="LIH413" s="123"/>
      <c r="LII413" s="123"/>
      <c r="LIJ413" s="123"/>
      <c r="LIK413" s="123"/>
      <c r="LIL413" s="123"/>
      <c r="LIM413" s="123"/>
      <c r="LIN413" s="123"/>
      <c r="LIO413" s="123"/>
      <c r="LIP413" s="123"/>
      <c r="LIQ413" s="123"/>
      <c r="LIR413" s="123"/>
      <c r="LIS413" s="123"/>
      <c r="LIT413" s="123"/>
      <c r="LIU413" s="123"/>
      <c r="LIV413" s="123"/>
      <c r="LIW413" s="123"/>
      <c r="LIX413" s="123"/>
      <c r="LIY413" s="123"/>
      <c r="LIZ413" s="123"/>
      <c r="LJA413" s="123"/>
      <c r="LJB413" s="123"/>
      <c r="LJC413" s="123"/>
      <c r="LJD413" s="123"/>
      <c r="LJE413" s="123"/>
      <c r="LJF413" s="123"/>
      <c r="LJG413" s="123"/>
      <c r="LJH413" s="123"/>
      <c r="LJI413" s="123"/>
      <c r="LJJ413" s="123"/>
      <c r="LJK413" s="123"/>
      <c r="LJL413" s="123"/>
      <c r="LJM413" s="123"/>
      <c r="LJN413" s="123"/>
      <c r="LJO413" s="123"/>
      <c r="LJP413" s="123"/>
      <c r="LJQ413" s="123"/>
      <c r="LJR413" s="123"/>
      <c r="LJS413" s="123"/>
      <c r="LJT413" s="123"/>
      <c r="LJU413" s="123"/>
      <c r="LJV413" s="123"/>
      <c r="LJW413" s="123"/>
      <c r="LJX413" s="123"/>
      <c r="LJY413" s="123"/>
      <c r="LJZ413" s="123"/>
      <c r="LKA413" s="123"/>
      <c r="LKB413" s="123"/>
      <c r="LKC413" s="123"/>
      <c r="LKD413" s="123"/>
      <c r="LKE413" s="123"/>
      <c r="LKF413" s="123"/>
      <c r="LKG413" s="123"/>
      <c r="LKH413" s="123"/>
      <c r="LKI413" s="123"/>
      <c r="LKJ413" s="123"/>
      <c r="LKK413" s="123"/>
      <c r="LKL413" s="123"/>
      <c r="LKM413" s="123"/>
      <c r="LKN413" s="123"/>
      <c r="LKO413" s="123"/>
      <c r="LKP413" s="123"/>
      <c r="LKQ413" s="123"/>
      <c r="LKR413" s="123"/>
      <c r="LKS413" s="123"/>
      <c r="LKT413" s="123"/>
      <c r="LKU413" s="123"/>
      <c r="LKV413" s="123"/>
      <c r="LKW413" s="123"/>
      <c r="LKX413" s="123"/>
      <c r="LKY413" s="123"/>
      <c r="LKZ413" s="123"/>
      <c r="LLA413" s="123"/>
      <c r="LLB413" s="123"/>
      <c r="LLC413" s="123"/>
      <c r="LLD413" s="123"/>
      <c r="LLE413" s="123"/>
      <c r="LLF413" s="123"/>
      <c r="LLG413" s="123"/>
      <c r="LLH413" s="123"/>
      <c r="LLI413" s="123"/>
      <c r="LLJ413" s="123"/>
      <c r="LLK413" s="123"/>
      <c r="LLL413" s="123"/>
      <c r="LLM413" s="123"/>
      <c r="LLN413" s="123"/>
      <c r="LLO413" s="123"/>
      <c r="LLP413" s="123"/>
      <c r="LLQ413" s="123"/>
      <c r="LLR413" s="123"/>
      <c r="LLS413" s="123"/>
      <c r="LLT413" s="123"/>
      <c r="LLU413" s="123"/>
      <c r="LLV413" s="123"/>
      <c r="LLW413" s="123"/>
      <c r="LLX413" s="123"/>
      <c r="LLY413" s="123"/>
      <c r="LLZ413" s="123"/>
      <c r="LMA413" s="123"/>
      <c r="LMB413" s="123"/>
      <c r="LMC413" s="123"/>
      <c r="LMD413" s="123"/>
      <c r="LME413" s="123"/>
      <c r="LMF413" s="123"/>
      <c r="LMG413" s="123"/>
      <c r="LMH413" s="123"/>
      <c r="LMI413" s="123"/>
      <c r="LMJ413" s="123"/>
      <c r="LMK413" s="123"/>
      <c r="LML413" s="123"/>
      <c r="LMM413" s="123"/>
      <c r="LMN413" s="123"/>
      <c r="LMO413" s="123"/>
      <c r="LMP413" s="123"/>
      <c r="LMQ413" s="123"/>
      <c r="LMR413" s="123"/>
      <c r="LMS413" s="123"/>
      <c r="LMT413" s="123"/>
      <c r="LMU413" s="123"/>
      <c r="LMV413" s="123"/>
      <c r="LMW413" s="123"/>
      <c r="LMX413" s="123"/>
      <c r="LMY413" s="123"/>
      <c r="LMZ413" s="123"/>
      <c r="LNA413" s="123"/>
      <c r="LNB413" s="123"/>
      <c r="LNC413" s="123"/>
      <c r="LND413" s="123"/>
      <c r="LNE413" s="123"/>
      <c r="LNF413" s="123"/>
      <c r="LNG413" s="123"/>
      <c r="LNH413" s="123"/>
      <c r="LNI413" s="123"/>
      <c r="LNJ413" s="123"/>
      <c r="LNK413" s="123"/>
      <c r="LNL413" s="123"/>
      <c r="LNM413" s="123"/>
      <c r="LNN413" s="123"/>
      <c r="LNO413" s="123"/>
      <c r="LNP413" s="123"/>
      <c r="LNQ413" s="123"/>
      <c r="LNR413" s="123"/>
      <c r="LNS413" s="123"/>
      <c r="LNT413" s="123"/>
      <c r="LNU413" s="123"/>
      <c r="LNV413" s="123"/>
      <c r="LNW413" s="123"/>
      <c r="LNX413" s="123"/>
      <c r="LNY413" s="123"/>
      <c r="LNZ413" s="123"/>
      <c r="LOA413" s="123"/>
      <c r="LOB413" s="123"/>
      <c r="LOC413" s="123"/>
      <c r="LOD413" s="123"/>
      <c r="LOE413" s="123"/>
      <c r="LOF413" s="123"/>
      <c r="LOG413" s="123"/>
      <c r="LOH413" s="123"/>
      <c r="LOI413" s="123"/>
      <c r="LOJ413" s="123"/>
      <c r="LOK413" s="123"/>
      <c r="LOL413" s="123"/>
      <c r="LOM413" s="123"/>
      <c r="LON413" s="123"/>
      <c r="LOO413" s="123"/>
      <c r="LOP413" s="123"/>
      <c r="LOQ413" s="123"/>
      <c r="LOR413" s="123"/>
      <c r="LOS413" s="123"/>
      <c r="LOT413" s="123"/>
      <c r="LOU413" s="123"/>
      <c r="LOV413" s="123"/>
      <c r="LOW413" s="123"/>
      <c r="LOX413" s="123"/>
      <c r="LOY413" s="123"/>
      <c r="LOZ413" s="123"/>
      <c r="LPA413" s="123"/>
      <c r="LPB413" s="123"/>
      <c r="LPC413" s="123"/>
      <c r="LPD413" s="123"/>
      <c r="LPE413" s="123"/>
      <c r="LPF413" s="123"/>
      <c r="LPG413" s="123"/>
      <c r="LPH413" s="123"/>
      <c r="LPI413" s="123"/>
      <c r="LPJ413" s="123"/>
      <c r="LPK413" s="123"/>
      <c r="LPL413" s="123"/>
      <c r="LPM413" s="123"/>
      <c r="LPN413" s="123"/>
      <c r="LPO413" s="123"/>
      <c r="LPP413" s="123"/>
      <c r="LPQ413" s="123"/>
      <c r="LPR413" s="123"/>
      <c r="LPS413" s="123"/>
      <c r="LPT413" s="123"/>
      <c r="LPU413" s="123"/>
      <c r="LPV413" s="123"/>
      <c r="LPW413" s="123"/>
      <c r="LPX413" s="123"/>
      <c r="LPY413" s="123"/>
      <c r="LPZ413" s="123"/>
      <c r="LQA413" s="123"/>
      <c r="LQB413" s="123"/>
      <c r="LQC413" s="123"/>
      <c r="LQD413" s="123"/>
      <c r="LQE413" s="123"/>
      <c r="LQF413" s="123"/>
      <c r="LQG413" s="123"/>
      <c r="LQH413" s="123"/>
      <c r="LQI413" s="123"/>
      <c r="LQJ413" s="123"/>
      <c r="LQK413" s="123"/>
      <c r="LQL413" s="123"/>
      <c r="LQM413" s="123"/>
      <c r="LQN413" s="123"/>
      <c r="LQO413" s="123"/>
      <c r="LQP413" s="123"/>
      <c r="LQQ413" s="123"/>
      <c r="LQR413" s="123"/>
      <c r="LQS413" s="123"/>
      <c r="LQT413" s="123"/>
      <c r="LQU413" s="123"/>
      <c r="LQV413" s="123"/>
      <c r="LQW413" s="123"/>
      <c r="LQX413" s="123"/>
      <c r="LQY413" s="123"/>
      <c r="LQZ413" s="123"/>
      <c r="LRA413" s="123"/>
      <c r="LRB413" s="123"/>
      <c r="LRC413" s="123"/>
      <c r="LRD413" s="123"/>
      <c r="LRE413" s="123"/>
      <c r="LRF413" s="123"/>
      <c r="LRG413" s="123"/>
      <c r="LRH413" s="123"/>
      <c r="LRI413" s="123"/>
      <c r="LRJ413" s="123"/>
      <c r="LRK413" s="123"/>
      <c r="LRL413" s="123"/>
      <c r="LRM413" s="123"/>
      <c r="LRN413" s="123"/>
      <c r="LRO413" s="123"/>
      <c r="LRP413" s="123"/>
      <c r="LRQ413" s="123"/>
      <c r="LRR413" s="123"/>
      <c r="LRS413" s="123"/>
      <c r="LRT413" s="123"/>
      <c r="LRU413" s="123"/>
      <c r="LRV413" s="123"/>
      <c r="LRW413" s="123"/>
      <c r="LRX413" s="123"/>
      <c r="LRY413" s="123"/>
      <c r="LRZ413" s="123"/>
      <c r="LSA413" s="123"/>
      <c r="LSB413" s="123"/>
      <c r="LSC413" s="123"/>
      <c r="LSD413" s="123"/>
      <c r="LSE413" s="123"/>
      <c r="LSF413" s="123"/>
      <c r="LSG413" s="123"/>
      <c r="LSH413" s="123"/>
      <c r="LSI413" s="123"/>
      <c r="LSJ413" s="123"/>
      <c r="LSK413" s="123"/>
      <c r="LSL413" s="123"/>
      <c r="LSM413" s="123"/>
      <c r="LSN413" s="123"/>
      <c r="LSO413" s="123"/>
      <c r="LSP413" s="123"/>
      <c r="LSQ413" s="123"/>
      <c r="LSR413" s="123"/>
      <c r="LSS413" s="123"/>
      <c r="LST413" s="123"/>
      <c r="LSU413" s="123"/>
      <c r="LSV413" s="123"/>
      <c r="LSW413" s="123"/>
      <c r="LSX413" s="123"/>
      <c r="LSY413" s="123"/>
      <c r="LSZ413" s="123"/>
      <c r="LTA413" s="123"/>
      <c r="LTB413" s="123"/>
      <c r="LTC413" s="123"/>
      <c r="LTD413" s="123"/>
      <c r="LTE413" s="123"/>
      <c r="LTF413" s="123"/>
      <c r="LTG413" s="123"/>
      <c r="LTH413" s="123"/>
      <c r="LTI413" s="123"/>
      <c r="LTJ413" s="123"/>
      <c r="LTK413" s="123"/>
      <c r="LTL413" s="123"/>
      <c r="LTM413" s="123"/>
      <c r="LTN413" s="123"/>
      <c r="LTO413" s="123"/>
      <c r="LTP413" s="123"/>
      <c r="LTQ413" s="123"/>
      <c r="LTR413" s="123"/>
      <c r="LTS413" s="123"/>
      <c r="LTT413" s="123"/>
      <c r="LTU413" s="123"/>
      <c r="LTV413" s="123"/>
      <c r="LTW413" s="123"/>
      <c r="LTX413" s="123"/>
      <c r="LTY413" s="123"/>
      <c r="LTZ413" s="123"/>
      <c r="LUA413" s="123"/>
      <c r="LUB413" s="123"/>
      <c r="LUC413" s="123"/>
      <c r="LUD413" s="123"/>
      <c r="LUE413" s="123"/>
      <c r="LUF413" s="123"/>
      <c r="LUG413" s="123"/>
      <c r="LUH413" s="123"/>
      <c r="LUI413" s="123"/>
      <c r="LUJ413" s="123"/>
      <c r="LUK413" s="123"/>
      <c r="LUL413" s="123"/>
      <c r="LUM413" s="123"/>
      <c r="LUN413" s="123"/>
      <c r="LUO413" s="123"/>
      <c r="LUP413" s="123"/>
      <c r="LUQ413" s="123"/>
      <c r="LUR413" s="123"/>
      <c r="LUS413" s="123"/>
      <c r="LUT413" s="123"/>
      <c r="LUU413" s="123"/>
      <c r="LUV413" s="123"/>
      <c r="LUW413" s="123"/>
      <c r="LUX413" s="123"/>
      <c r="LUY413" s="123"/>
      <c r="LUZ413" s="123"/>
      <c r="LVA413" s="123"/>
      <c r="LVB413" s="123"/>
      <c r="LVC413" s="123"/>
      <c r="LVD413" s="123"/>
      <c r="LVE413" s="123"/>
      <c r="LVF413" s="123"/>
      <c r="LVG413" s="123"/>
      <c r="LVH413" s="123"/>
      <c r="LVI413" s="123"/>
      <c r="LVJ413" s="123"/>
      <c r="LVK413" s="123"/>
      <c r="LVL413" s="123"/>
      <c r="LVM413" s="123"/>
      <c r="LVN413" s="123"/>
      <c r="LVO413" s="123"/>
      <c r="LVP413" s="123"/>
      <c r="LVQ413" s="123"/>
      <c r="LVR413" s="123"/>
      <c r="LVS413" s="123"/>
      <c r="LVT413" s="123"/>
      <c r="LVU413" s="123"/>
      <c r="LVV413" s="123"/>
      <c r="LVW413" s="123"/>
      <c r="LVX413" s="123"/>
      <c r="LVY413" s="123"/>
      <c r="LVZ413" s="123"/>
      <c r="LWA413" s="123"/>
      <c r="LWB413" s="123"/>
      <c r="LWC413" s="123"/>
      <c r="LWD413" s="123"/>
      <c r="LWE413" s="123"/>
      <c r="LWF413" s="123"/>
      <c r="LWG413" s="123"/>
      <c r="LWH413" s="123"/>
      <c r="LWI413" s="123"/>
      <c r="LWJ413" s="123"/>
      <c r="LWK413" s="123"/>
      <c r="LWL413" s="123"/>
      <c r="LWM413" s="123"/>
      <c r="LWN413" s="123"/>
      <c r="LWO413" s="123"/>
      <c r="LWP413" s="123"/>
      <c r="LWQ413" s="123"/>
      <c r="LWR413" s="123"/>
      <c r="LWS413" s="123"/>
      <c r="LWT413" s="123"/>
      <c r="LWU413" s="123"/>
      <c r="LWV413" s="123"/>
      <c r="LWW413" s="123"/>
      <c r="LWX413" s="123"/>
      <c r="LWY413" s="123"/>
      <c r="LWZ413" s="123"/>
      <c r="LXA413" s="123"/>
      <c r="LXB413" s="123"/>
      <c r="LXC413" s="123"/>
      <c r="LXD413" s="123"/>
      <c r="LXE413" s="123"/>
      <c r="LXF413" s="123"/>
      <c r="LXG413" s="123"/>
      <c r="LXH413" s="123"/>
      <c r="LXI413" s="123"/>
      <c r="LXJ413" s="123"/>
      <c r="LXK413" s="123"/>
      <c r="LXL413" s="123"/>
      <c r="LXM413" s="123"/>
      <c r="LXN413" s="123"/>
      <c r="LXO413" s="123"/>
      <c r="LXP413" s="123"/>
      <c r="LXQ413" s="123"/>
      <c r="LXR413" s="123"/>
      <c r="LXS413" s="123"/>
      <c r="LXT413" s="123"/>
      <c r="LXU413" s="123"/>
      <c r="LXV413" s="123"/>
      <c r="LXW413" s="123"/>
      <c r="LXX413" s="123"/>
      <c r="LXY413" s="123"/>
      <c r="LXZ413" s="123"/>
      <c r="LYA413" s="123"/>
      <c r="LYB413" s="123"/>
      <c r="LYC413" s="123"/>
      <c r="LYD413" s="123"/>
      <c r="LYE413" s="123"/>
      <c r="LYF413" s="123"/>
      <c r="LYG413" s="123"/>
      <c r="LYH413" s="123"/>
      <c r="LYI413" s="123"/>
      <c r="LYJ413" s="123"/>
      <c r="LYK413" s="123"/>
      <c r="LYL413" s="123"/>
      <c r="LYM413" s="123"/>
      <c r="LYN413" s="123"/>
      <c r="LYO413" s="123"/>
      <c r="LYP413" s="123"/>
      <c r="LYQ413" s="123"/>
      <c r="LYR413" s="123"/>
      <c r="LYS413" s="123"/>
      <c r="LYT413" s="123"/>
      <c r="LYU413" s="123"/>
      <c r="LYV413" s="123"/>
      <c r="LYW413" s="123"/>
      <c r="LYX413" s="123"/>
      <c r="LYY413" s="123"/>
      <c r="LYZ413" s="123"/>
      <c r="LZA413" s="123"/>
      <c r="LZB413" s="123"/>
      <c r="LZC413" s="123"/>
      <c r="LZD413" s="123"/>
      <c r="LZE413" s="123"/>
      <c r="LZF413" s="123"/>
      <c r="LZG413" s="123"/>
      <c r="LZH413" s="123"/>
      <c r="LZI413" s="123"/>
      <c r="LZJ413" s="123"/>
      <c r="LZK413" s="123"/>
      <c r="LZL413" s="123"/>
      <c r="LZM413" s="123"/>
      <c r="LZN413" s="123"/>
      <c r="LZO413" s="123"/>
      <c r="LZP413" s="123"/>
      <c r="LZQ413" s="123"/>
      <c r="LZR413" s="123"/>
      <c r="LZS413" s="123"/>
      <c r="LZT413" s="123"/>
      <c r="LZU413" s="123"/>
      <c r="LZV413" s="123"/>
      <c r="LZW413" s="123"/>
      <c r="LZX413" s="123"/>
      <c r="LZY413" s="123"/>
      <c r="LZZ413" s="123"/>
      <c r="MAA413" s="123"/>
      <c r="MAB413" s="123"/>
      <c r="MAC413" s="123"/>
      <c r="MAD413" s="123"/>
      <c r="MAE413" s="123"/>
      <c r="MAF413" s="123"/>
      <c r="MAG413" s="123"/>
      <c r="MAH413" s="123"/>
      <c r="MAI413" s="123"/>
      <c r="MAJ413" s="123"/>
      <c r="MAK413" s="123"/>
      <c r="MAL413" s="123"/>
      <c r="MAM413" s="123"/>
      <c r="MAN413" s="123"/>
      <c r="MAO413" s="123"/>
      <c r="MAP413" s="123"/>
      <c r="MAQ413" s="123"/>
      <c r="MAR413" s="123"/>
      <c r="MAS413" s="123"/>
      <c r="MAT413" s="123"/>
      <c r="MAU413" s="123"/>
      <c r="MAV413" s="123"/>
      <c r="MAW413" s="123"/>
      <c r="MAX413" s="123"/>
      <c r="MAY413" s="123"/>
      <c r="MAZ413" s="123"/>
      <c r="MBA413" s="123"/>
      <c r="MBB413" s="123"/>
      <c r="MBC413" s="123"/>
      <c r="MBD413" s="123"/>
      <c r="MBE413" s="123"/>
      <c r="MBF413" s="123"/>
      <c r="MBG413" s="123"/>
      <c r="MBH413" s="123"/>
      <c r="MBI413" s="123"/>
      <c r="MBJ413" s="123"/>
      <c r="MBK413" s="123"/>
      <c r="MBL413" s="123"/>
      <c r="MBM413" s="123"/>
      <c r="MBN413" s="123"/>
      <c r="MBO413" s="123"/>
      <c r="MBP413" s="123"/>
      <c r="MBQ413" s="123"/>
      <c r="MBR413" s="123"/>
      <c r="MBS413" s="123"/>
      <c r="MBT413" s="123"/>
      <c r="MBU413" s="123"/>
      <c r="MBV413" s="123"/>
      <c r="MBW413" s="123"/>
      <c r="MBX413" s="123"/>
      <c r="MBY413" s="123"/>
      <c r="MBZ413" s="123"/>
      <c r="MCA413" s="123"/>
      <c r="MCB413" s="123"/>
      <c r="MCC413" s="123"/>
      <c r="MCD413" s="123"/>
      <c r="MCE413" s="123"/>
      <c r="MCF413" s="123"/>
      <c r="MCG413" s="123"/>
      <c r="MCH413" s="123"/>
      <c r="MCI413" s="123"/>
      <c r="MCJ413" s="123"/>
      <c r="MCK413" s="123"/>
      <c r="MCL413" s="123"/>
      <c r="MCM413" s="123"/>
      <c r="MCN413" s="123"/>
      <c r="MCO413" s="123"/>
      <c r="MCP413" s="123"/>
      <c r="MCQ413" s="123"/>
      <c r="MCR413" s="123"/>
      <c r="MCS413" s="123"/>
      <c r="MCT413" s="123"/>
      <c r="MCU413" s="123"/>
      <c r="MCV413" s="123"/>
      <c r="MCW413" s="123"/>
      <c r="MCX413" s="123"/>
      <c r="MCY413" s="123"/>
      <c r="MCZ413" s="123"/>
      <c r="MDA413" s="123"/>
      <c r="MDB413" s="123"/>
      <c r="MDC413" s="123"/>
      <c r="MDD413" s="123"/>
      <c r="MDE413" s="123"/>
      <c r="MDF413" s="123"/>
      <c r="MDG413" s="123"/>
      <c r="MDH413" s="123"/>
      <c r="MDI413" s="123"/>
      <c r="MDJ413" s="123"/>
      <c r="MDK413" s="123"/>
      <c r="MDL413" s="123"/>
      <c r="MDM413" s="123"/>
      <c r="MDN413" s="123"/>
      <c r="MDO413" s="123"/>
      <c r="MDP413" s="123"/>
      <c r="MDQ413" s="123"/>
      <c r="MDR413" s="123"/>
      <c r="MDS413" s="123"/>
      <c r="MDT413" s="123"/>
      <c r="MDU413" s="123"/>
      <c r="MDV413" s="123"/>
      <c r="MDW413" s="123"/>
      <c r="MDX413" s="123"/>
      <c r="MDY413" s="123"/>
      <c r="MDZ413" s="123"/>
      <c r="MEA413" s="123"/>
      <c r="MEB413" s="123"/>
      <c r="MEC413" s="123"/>
      <c r="MED413" s="123"/>
      <c r="MEE413" s="123"/>
      <c r="MEF413" s="123"/>
      <c r="MEG413" s="123"/>
      <c r="MEH413" s="123"/>
      <c r="MEI413" s="123"/>
      <c r="MEJ413" s="123"/>
      <c r="MEK413" s="123"/>
      <c r="MEL413" s="123"/>
      <c r="MEM413" s="123"/>
      <c r="MEN413" s="123"/>
      <c r="MEO413" s="123"/>
      <c r="MEP413" s="123"/>
      <c r="MEQ413" s="123"/>
      <c r="MER413" s="123"/>
      <c r="MES413" s="123"/>
      <c r="MET413" s="123"/>
      <c r="MEU413" s="123"/>
      <c r="MEV413" s="123"/>
      <c r="MEW413" s="123"/>
      <c r="MEX413" s="123"/>
      <c r="MEY413" s="123"/>
      <c r="MEZ413" s="123"/>
      <c r="MFA413" s="123"/>
      <c r="MFB413" s="123"/>
      <c r="MFC413" s="123"/>
      <c r="MFD413" s="123"/>
      <c r="MFE413" s="123"/>
      <c r="MFF413" s="123"/>
      <c r="MFG413" s="123"/>
      <c r="MFH413" s="123"/>
      <c r="MFI413" s="123"/>
      <c r="MFJ413" s="123"/>
      <c r="MFK413" s="123"/>
      <c r="MFL413" s="123"/>
      <c r="MFM413" s="123"/>
      <c r="MFN413" s="123"/>
      <c r="MFO413" s="123"/>
      <c r="MFP413" s="123"/>
      <c r="MFQ413" s="123"/>
      <c r="MFR413" s="123"/>
      <c r="MFS413" s="123"/>
      <c r="MFT413" s="123"/>
      <c r="MFU413" s="123"/>
      <c r="MFV413" s="123"/>
      <c r="MFW413" s="123"/>
      <c r="MFX413" s="123"/>
      <c r="MFY413" s="123"/>
      <c r="MFZ413" s="123"/>
      <c r="MGA413" s="123"/>
      <c r="MGB413" s="123"/>
      <c r="MGC413" s="123"/>
      <c r="MGD413" s="123"/>
      <c r="MGE413" s="123"/>
      <c r="MGF413" s="123"/>
      <c r="MGG413" s="123"/>
      <c r="MGH413" s="123"/>
      <c r="MGI413" s="123"/>
      <c r="MGJ413" s="123"/>
      <c r="MGK413" s="123"/>
      <c r="MGL413" s="123"/>
      <c r="MGM413" s="123"/>
      <c r="MGN413" s="123"/>
      <c r="MGO413" s="123"/>
      <c r="MGP413" s="123"/>
      <c r="MGQ413" s="123"/>
      <c r="MGR413" s="123"/>
      <c r="MGS413" s="123"/>
      <c r="MGT413" s="123"/>
      <c r="MGU413" s="123"/>
      <c r="MGV413" s="123"/>
      <c r="MGW413" s="123"/>
      <c r="MGX413" s="123"/>
      <c r="MGY413" s="123"/>
      <c r="MGZ413" s="123"/>
      <c r="MHA413" s="123"/>
      <c r="MHB413" s="123"/>
      <c r="MHC413" s="123"/>
      <c r="MHD413" s="123"/>
      <c r="MHE413" s="123"/>
      <c r="MHF413" s="123"/>
      <c r="MHG413" s="123"/>
      <c r="MHH413" s="123"/>
      <c r="MHI413" s="123"/>
      <c r="MHJ413" s="123"/>
      <c r="MHK413" s="123"/>
      <c r="MHL413" s="123"/>
      <c r="MHM413" s="123"/>
      <c r="MHN413" s="123"/>
      <c r="MHO413" s="123"/>
      <c r="MHP413" s="123"/>
      <c r="MHQ413" s="123"/>
      <c r="MHR413" s="123"/>
      <c r="MHS413" s="123"/>
      <c r="MHT413" s="123"/>
      <c r="MHU413" s="123"/>
      <c r="MHV413" s="123"/>
      <c r="MHW413" s="123"/>
      <c r="MHX413" s="123"/>
      <c r="MHY413" s="123"/>
      <c r="MHZ413" s="123"/>
      <c r="MIA413" s="123"/>
      <c r="MIB413" s="123"/>
      <c r="MIC413" s="123"/>
      <c r="MID413" s="123"/>
      <c r="MIE413" s="123"/>
      <c r="MIF413" s="123"/>
      <c r="MIG413" s="123"/>
      <c r="MIH413" s="123"/>
      <c r="MII413" s="123"/>
      <c r="MIJ413" s="123"/>
      <c r="MIK413" s="123"/>
      <c r="MIL413" s="123"/>
      <c r="MIM413" s="123"/>
      <c r="MIN413" s="123"/>
      <c r="MIO413" s="123"/>
      <c r="MIP413" s="123"/>
      <c r="MIQ413" s="123"/>
      <c r="MIR413" s="123"/>
      <c r="MIS413" s="123"/>
      <c r="MIT413" s="123"/>
      <c r="MIU413" s="123"/>
      <c r="MIV413" s="123"/>
      <c r="MIW413" s="123"/>
      <c r="MIX413" s="123"/>
      <c r="MIY413" s="123"/>
      <c r="MIZ413" s="123"/>
      <c r="MJA413" s="123"/>
      <c r="MJB413" s="123"/>
      <c r="MJC413" s="123"/>
      <c r="MJD413" s="123"/>
      <c r="MJE413" s="123"/>
      <c r="MJF413" s="123"/>
      <c r="MJG413" s="123"/>
      <c r="MJH413" s="123"/>
      <c r="MJI413" s="123"/>
      <c r="MJJ413" s="123"/>
      <c r="MJK413" s="123"/>
      <c r="MJL413" s="123"/>
      <c r="MJM413" s="123"/>
      <c r="MJN413" s="123"/>
      <c r="MJO413" s="123"/>
      <c r="MJP413" s="123"/>
      <c r="MJQ413" s="123"/>
      <c r="MJR413" s="123"/>
      <c r="MJS413" s="123"/>
      <c r="MJT413" s="123"/>
      <c r="MJU413" s="123"/>
      <c r="MJV413" s="123"/>
      <c r="MJW413" s="123"/>
      <c r="MJX413" s="123"/>
      <c r="MJY413" s="123"/>
      <c r="MJZ413" s="123"/>
      <c r="MKA413" s="123"/>
      <c r="MKB413" s="123"/>
      <c r="MKC413" s="123"/>
      <c r="MKD413" s="123"/>
      <c r="MKE413" s="123"/>
      <c r="MKF413" s="123"/>
      <c r="MKG413" s="123"/>
      <c r="MKH413" s="123"/>
      <c r="MKI413" s="123"/>
      <c r="MKJ413" s="123"/>
      <c r="MKK413" s="123"/>
      <c r="MKL413" s="123"/>
      <c r="MKM413" s="123"/>
      <c r="MKN413" s="123"/>
      <c r="MKO413" s="123"/>
      <c r="MKP413" s="123"/>
      <c r="MKQ413" s="123"/>
      <c r="MKR413" s="123"/>
      <c r="MKS413" s="123"/>
      <c r="MKT413" s="123"/>
      <c r="MKU413" s="123"/>
      <c r="MKV413" s="123"/>
      <c r="MKW413" s="123"/>
      <c r="MKX413" s="123"/>
      <c r="MKY413" s="123"/>
      <c r="MKZ413" s="123"/>
      <c r="MLA413" s="123"/>
      <c r="MLB413" s="123"/>
      <c r="MLC413" s="123"/>
      <c r="MLD413" s="123"/>
      <c r="MLE413" s="123"/>
      <c r="MLF413" s="123"/>
      <c r="MLG413" s="123"/>
      <c r="MLH413" s="123"/>
      <c r="MLI413" s="123"/>
      <c r="MLJ413" s="123"/>
      <c r="MLK413" s="123"/>
      <c r="MLL413" s="123"/>
      <c r="MLM413" s="123"/>
      <c r="MLN413" s="123"/>
      <c r="MLO413" s="123"/>
      <c r="MLP413" s="123"/>
      <c r="MLQ413" s="123"/>
      <c r="MLR413" s="123"/>
      <c r="MLS413" s="123"/>
      <c r="MLT413" s="123"/>
      <c r="MLU413" s="123"/>
      <c r="MLV413" s="123"/>
      <c r="MLW413" s="123"/>
      <c r="MLX413" s="123"/>
      <c r="MLY413" s="123"/>
      <c r="MLZ413" s="123"/>
      <c r="MMA413" s="123"/>
      <c r="MMB413" s="123"/>
      <c r="MMC413" s="123"/>
      <c r="MMD413" s="123"/>
      <c r="MME413" s="123"/>
      <c r="MMF413" s="123"/>
      <c r="MMG413" s="123"/>
      <c r="MMH413" s="123"/>
      <c r="MMI413" s="123"/>
      <c r="MMJ413" s="123"/>
      <c r="MMK413" s="123"/>
      <c r="MML413" s="123"/>
      <c r="MMM413" s="123"/>
      <c r="MMN413" s="123"/>
      <c r="MMO413" s="123"/>
      <c r="MMP413" s="123"/>
      <c r="MMQ413" s="123"/>
      <c r="MMR413" s="123"/>
      <c r="MMS413" s="123"/>
      <c r="MMT413" s="123"/>
      <c r="MMU413" s="123"/>
      <c r="MMV413" s="123"/>
      <c r="MMW413" s="123"/>
      <c r="MMX413" s="123"/>
      <c r="MMY413" s="123"/>
      <c r="MMZ413" s="123"/>
      <c r="MNA413" s="123"/>
      <c r="MNB413" s="123"/>
      <c r="MNC413" s="123"/>
      <c r="MND413" s="123"/>
      <c r="MNE413" s="123"/>
      <c r="MNF413" s="123"/>
      <c r="MNG413" s="123"/>
      <c r="MNH413" s="123"/>
      <c r="MNI413" s="123"/>
      <c r="MNJ413" s="123"/>
      <c r="MNK413" s="123"/>
      <c r="MNL413" s="123"/>
      <c r="MNM413" s="123"/>
      <c r="MNN413" s="123"/>
      <c r="MNO413" s="123"/>
      <c r="MNP413" s="123"/>
      <c r="MNQ413" s="123"/>
      <c r="MNR413" s="123"/>
      <c r="MNS413" s="123"/>
      <c r="MNT413" s="123"/>
      <c r="MNU413" s="123"/>
      <c r="MNV413" s="123"/>
      <c r="MNW413" s="123"/>
      <c r="MNX413" s="123"/>
      <c r="MNY413" s="123"/>
      <c r="MNZ413" s="123"/>
      <c r="MOA413" s="123"/>
      <c r="MOB413" s="123"/>
      <c r="MOC413" s="123"/>
      <c r="MOD413" s="123"/>
      <c r="MOE413" s="123"/>
      <c r="MOF413" s="123"/>
      <c r="MOG413" s="123"/>
      <c r="MOH413" s="123"/>
      <c r="MOI413" s="123"/>
      <c r="MOJ413" s="123"/>
      <c r="MOK413" s="123"/>
      <c r="MOL413" s="123"/>
      <c r="MOM413" s="123"/>
      <c r="MON413" s="123"/>
      <c r="MOO413" s="123"/>
      <c r="MOP413" s="123"/>
      <c r="MOQ413" s="123"/>
      <c r="MOR413" s="123"/>
      <c r="MOS413" s="123"/>
      <c r="MOT413" s="123"/>
      <c r="MOU413" s="123"/>
      <c r="MOV413" s="123"/>
      <c r="MOW413" s="123"/>
      <c r="MOX413" s="123"/>
      <c r="MOY413" s="123"/>
      <c r="MOZ413" s="123"/>
      <c r="MPA413" s="123"/>
      <c r="MPB413" s="123"/>
      <c r="MPC413" s="123"/>
      <c r="MPD413" s="123"/>
      <c r="MPE413" s="123"/>
      <c r="MPF413" s="123"/>
      <c r="MPG413" s="123"/>
      <c r="MPH413" s="123"/>
      <c r="MPI413" s="123"/>
      <c r="MPJ413" s="123"/>
      <c r="MPK413" s="123"/>
      <c r="MPL413" s="123"/>
      <c r="MPM413" s="123"/>
      <c r="MPN413" s="123"/>
      <c r="MPO413" s="123"/>
      <c r="MPP413" s="123"/>
      <c r="MPQ413" s="123"/>
      <c r="MPR413" s="123"/>
      <c r="MPS413" s="123"/>
      <c r="MPT413" s="123"/>
      <c r="MPU413" s="123"/>
      <c r="MPV413" s="123"/>
      <c r="MPW413" s="123"/>
      <c r="MPX413" s="123"/>
      <c r="MPY413" s="123"/>
      <c r="MPZ413" s="123"/>
      <c r="MQA413" s="123"/>
      <c r="MQB413" s="123"/>
      <c r="MQC413" s="123"/>
      <c r="MQD413" s="123"/>
      <c r="MQE413" s="123"/>
      <c r="MQF413" s="123"/>
      <c r="MQG413" s="123"/>
      <c r="MQH413" s="123"/>
      <c r="MQI413" s="123"/>
      <c r="MQJ413" s="123"/>
      <c r="MQK413" s="123"/>
      <c r="MQL413" s="123"/>
      <c r="MQM413" s="123"/>
      <c r="MQN413" s="123"/>
      <c r="MQO413" s="123"/>
      <c r="MQP413" s="123"/>
      <c r="MQQ413" s="123"/>
      <c r="MQR413" s="123"/>
      <c r="MQS413" s="123"/>
      <c r="MQT413" s="123"/>
      <c r="MQU413" s="123"/>
      <c r="MQV413" s="123"/>
      <c r="MQW413" s="123"/>
      <c r="MQX413" s="123"/>
      <c r="MQY413" s="123"/>
      <c r="MQZ413" s="123"/>
      <c r="MRA413" s="123"/>
      <c r="MRB413" s="123"/>
      <c r="MRC413" s="123"/>
      <c r="MRD413" s="123"/>
      <c r="MRE413" s="123"/>
      <c r="MRF413" s="123"/>
      <c r="MRG413" s="123"/>
      <c r="MRH413" s="123"/>
      <c r="MRI413" s="123"/>
      <c r="MRJ413" s="123"/>
      <c r="MRK413" s="123"/>
      <c r="MRL413" s="123"/>
      <c r="MRM413" s="123"/>
      <c r="MRN413" s="123"/>
      <c r="MRO413" s="123"/>
      <c r="MRP413" s="123"/>
      <c r="MRQ413" s="123"/>
      <c r="MRR413" s="123"/>
      <c r="MRS413" s="123"/>
      <c r="MRT413" s="123"/>
      <c r="MRU413" s="123"/>
      <c r="MRV413" s="123"/>
      <c r="MRW413" s="123"/>
      <c r="MRX413" s="123"/>
      <c r="MRY413" s="123"/>
      <c r="MRZ413" s="123"/>
      <c r="MSA413" s="123"/>
      <c r="MSB413" s="123"/>
      <c r="MSC413" s="123"/>
      <c r="MSD413" s="123"/>
      <c r="MSE413" s="123"/>
      <c r="MSF413" s="123"/>
      <c r="MSG413" s="123"/>
      <c r="MSH413" s="123"/>
      <c r="MSI413" s="123"/>
      <c r="MSJ413" s="123"/>
      <c r="MSK413" s="123"/>
      <c r="MSL413" s="123"/>
      <c r="MSM413" s="123"/>
      <c r="MSN413" s="123"/>
      <c r="MSO413" s="123"/>
      <c r="MSP413" s="123"/>
      <c r="MSQ413" s="123"/>
      <c r="MSR413" s="123"/>
      <c r="MSS413" s="123"/>
      <c r="MST413" s="123"/>
      <c r="MSU413" s="123"/>
      <c r="MSV413" s="123"/>
      <c r="MSW413" s="123"/>
      <c r="MSX413" s="123"/>
      <c r="MSY413" s="123"/>
      <c r="MSZ413" s="123"/>
      <c r="MTA413" s="123"/>
      <c r="MTB413" s="123"/>
      <c r="MTC413" s="123"/>
      <c r="MTD413" s="123"/>
      <c r="MTE413" s="123"/>
      <c r="MTF413" s="123"/>
      <c r="MTG413" s="123"/>
      <c r="MTH413" s="123"/>
      <c r="MTI413" s="123"/>
      <c r="MTJ413" s="123"/>
      <c r="MTK413" s="123"/>
      <c r="MTL413" s="123"/>
      <c r="MTM413" s="123"/>
      <c r="MTN413" s="123"/>
      <c r="MTO413" s="123"/>
      <c r="MTP413" s="123"/>
      <c r="MTQ413" s="123"/>
      <c r="MTR413" s="123"/>
      <c r="MTS413" s="123"/>
      <c r="MTT413" s="123"/>
      <c r="MTU413" s="123"/>
      <c r="MTV413" s="123"/>
      <c r="MTW413" s="123"/>
      <c r="MTX413" s="123"/>
      <c r="MTY413" s="123"/>
      <c r="MTZ413" s="123"/>
      <c r="MUA413" s="123"/>
      <c r="MUB413" s="123"/>
      <c r="MUC413" s="123"/>
      <c r="MUD413" s="123"/>
      <c r="MUE413" s="123"/>
      <c r="MUF413" s="123"/>
      <c r="MUG413" s="123"/>
      <c r="MUH413" s="123"/>
      <c r="MUI413" s="123"/>
      <c r="MUJ413" s="123"/>
      <c r="MUK413" s="123"/>
      <c r="MUL413" s="123"/>
      <c r="MUM413" s="123"/>
      <c r="MUN413" s="123"/>
      <c r="MUO413" s="123"/>
      <c r="MUP413" s="123"/>
      <c r="MUQ413" s="123"/>
      <c r="MUR413" s="123"/>
      <c r="MUS413" s="123"/>
      <c r="MUT413" s="123"/>
      <c r="MUU413" s="123"/>
      <c r="MUV413" s="123"/>
      <c r="MUW413" s="123"/>
      <c r="MUX413" s="123"/>
      <c r="MUY413" s="123"/>
      <c r="MUZ413" s="123"/>
      <c r="MVA413" s="123"/>
      <c r="MVB413" s="123"/>
      <c r="MVC413" s="123"/>
      <c r="MVD413" s="123"/>
      <c r="MVE413" s="123"/>
      <c r="MVF413" s="123"/>
      <c r="MVG413" s="123"/>
      <c r="MVH413" s="123"/>
      <c r="MVI413" s="123"/>
      <c r="MVJ413" s="123"/>
      <c r="MVK413" s="123"/>
      <c r="MVL413" s="123"/>
      <c r="MVM413" s="123"/>
      <c r="MVN413" s="123"/>
      <c r="MVO413" s="123"/>
      <c r="MVP413" s="123"/>
      <c r="MVQ413" s="123"/>
      <c r="MVR413" s="123"/>
      <c r="MVS413" s="123"/>
      <c r="MVT413" s="123"/>
      <c r="MVU413" s="123"/>
      <c r="MVV413" s="123"/>
      <c r="MVW413" s="123"/>
      <c r="MVX413" s="123"/>
      <c r="MVY413" s="123"/>
      <c r="MVZ413" s="123"/>
      <c r="MWA413" s="123"/>
      <c r="MWB413" s="123"/>
      <c r="MWC413" s="123"/>
      <c r="MWD413" s="123"/>
      <c r="MWE413" s="123"/>
      <c r="MWF413" s="123"/>
      <c r="MWG413" s="123"/>
      <c r="MWH413" s="123"/>
      <c r="MWI413" s="123"/>
      <c r="MWJ413" s="123"/>
      <c r="MWK413" s="123"/>
      <c r="MWL413" s="123"/>
      <c r="MWM413" s="123"/>
      <c r="MWN413" s="123"/>
      <c r="MWO413" s="123"/>
      <c r="MWP413" s="123"/>
      <c r="MWQ413" s="123"/>
      <c r="MWR413" s="123"/>
      <c r="MWS413" s="123"/>
      <c r="MWT413" s="123"/>
      <c r="MWU413" s="123"/>
      <c r="MWV413" s="123"/>
      <c r="MWW413" s="123"/>
      <c r="MWX413" s="123"/>
      <c r="MWY413" s="123"/>
      <c r="MWZ413" s="123"/>
      <c r="MXA413" s="123"/>
      <c r="MXB413" s="123"/>
      <c r="MXC413" s="123"/>
      <c r="MXD413" s="123"/>
      <c r="MXE413" s="123"/>
      <c r="MXF413" s="123"/>
      <c r="MXG413" s="123"/>
      <c r="MXH413" s="123"/>
      <c r="MXI413" s="123"/>
      <c r="MXJ413" s="123"/>
      <c r="MXK413" s="123"/>
      <c r="MXL413" s="123"/>
      <c r="MXM413" s="123"/>
      <c r="MXN413" s="123"/>
      <c r="MXO413" s="123"/>
      <c r="MXP413" s="123"/>
      <c r="MXQ413" s="123"/>
      <c r="MXR413" s="123"/>
      <c r="MXS413" s="123"/>
      <c r="MXT413" s="123"/>
      <c r="MXU413" s="123"/>
      <c r="MXV413" s="123"/>
      <c r="MXW413" s="123"/>
      <c r="MXX413" s="123"/>
      <c r="MXY413" s="123"/>
      <c r="MXZ413" s="123"/>
      <c r="MYA413" s="123"/>
      <c r="MYB413" s="123"/>
      <c r="MYC413" s="123"/>
      <c r="MYD413" s="123"/>
      <c r="MYE413" s="123"/>
      <c r="MYF413" s="123"/>
      <c r="MYG413" s="123"/>
      <c r="MYH413" s="123"/>
      <c r="MYI413" s="123"/>
      <c r="MYJ413" s="123"/>
      <c r="MYK413" s="123"/>
      <c r="MYL413" s="123"/>
      <c r="MYM413" s="123"/>
      <c r="MYN413" s="123"/>
      <c r="MYO413" s="123"/>
      <c r="MYP413" s="123"/>
      <c r="MYQ413" s="123"/>
      <c r="MYR413" s="123"/>
      <c r="MYS413" s="123"/>
      <c r="MYT413" s="123"/>
      <c r="MYU413" s="123"/>
      <c r="MYV413" s="123"/>
      <c r="MYW413" s="123"/>
      <c r="MYX413" s="123"/>
      <c r="MYY413" s="123"/>
      <c r="MYZ413" s="123"/>
      <c r="MZA413" s="123"/>
      <c r="MZB413" s="123"/>
      <c r="MZC413" s="123"/>
      <c r="MZD413" s="123"/>
      <c r="MZE413" s="123"/>
      <c r="MZF413" s="123"/>
      <c r="MZG413" s="123"/>
      <c r="MZH413" s="123"/>
      <c r="MZI413" s="123"/>
      <c r="MZJ413" s="123"/>
      <c r="MZK413" s="123"/>
      <c r="MZL413" s="123"/>
      <c r="MZM413" s="123"/>
      <c r="MZN413" s="123"/>
      <c r="MZO413" s="123"/>
      <c r="MZP413" s="123"/>
      <c r="MZQ413" s="123"/>
      <c r="MZR413" s="123"/>
      <c r="MZS413" s="123"/>
      <c r="MZT413" s="123"/>
      <c r="MZU413" s="123"/>
      <c r="MZV413" s="123"/>
      <c r="MZW413" s="123"/>
      <c r="MZX413" s="123"/>
      <c r="MZY413" s="123"/>
      <c r="MZZ413" s="123"/>
      <c r="NAA413" s="123"/>
      <c r="NAB413" s="123"/>
      <c r="NAC413" s="123"/>
      <c r="NAD413" s="123"/>
      <c r="NAE413" s="123"/>
      <c r="NAF413" s="123"/>
      <c r="NAG413" s="123"/>
      <c r="NAH413" s="123"/>
      <c r="NAI413" s="123"/>
      <c r="NAJ413" s="123"/>
      <c r="NAK413" s="123"/>
      <c r="NAL413" s="123"/>
      <c r="NAM413" s="123"/>
      <c r="NAN413" s="123"/>
      <c r="NAO413" s="123"/>
      <c r="NAP413" s="123"/>
      <c r="NAQ413" s="123"/>
      <c r="NAR413" s="123"/>
      <c r="NAS413" s="123"/>
      <c r="NAT413" s="123"/>
      <c r="NAU413" s="123"/>
      <c r="NAV413" s="123"/>
      <c r="NAW413" s="123"/>
      <c r="NAX413" s="123"/>
      <c r="NAY413" s="123"/>
      <c r="NAZ413" s="123"/>
      <c r="NBA413" s="123"/>
      <c r="NBB413" s="123"/>
      <c r="NBC413" s="123"/>
      <c r="NBD413" s="123"/>
      <c r="NBE413" s="123"/>
      <c r="NBF413" s="123"/>
      <c r="NBG413" s="123"/>
      <c r="NBH413" s="123"/>
      <c r="NBI413" s="123"/>
      <c r="NBJ413" s="123"/>
      <c r="NBK413" s="123"/>
      <c r="NBL413" s="123"/>
      <c r="NBM413" s="123"/>
      <c r="NBN413" s="123"/>
      <c r="NBO413" s="123"/>
      <c r="NBP413" s="123"/>
      <c r="NBQ413" s="123"/>
      <c r="NBR413" s="123"/>
      <c r="NBS413" s="123"/>
      <c r="NBT413" s="123"/>
      <c r="NBU413" s="123"/>
      <c r="NBV413" s="123"/>
      <c r="NBW413" s="123"/>
      <c r="NBX413" s="123"/>
      <c r="NBY413" s="123"/>
      <c r="NBZ413" s="123"/>
      <c r="NCA413" s="123"/>
      <c r="NCB413" s="123"/>
      <c r="NCC413" s="123"/>
      <c r="NCD413" s="123"/>
      <c r="NCE413" s="123"/>
      <c r="NCF413" s="123"/>
      <c r="NCG413" s="123"/>
      <c r="NCH413" s="123"/>
      <c r="NCI413" s="123"/>
      <c r="NCJ413" s="123"/>
      <c r="NCK413" s="123"/>
      <c r="NCL413" s="123"/>
      <c r="NCM413" s="123"/>
      <c r="NCN413" s="123"/>
      <c r="NCO413" s="123"/>
      <c r="NCP413" s="123"/>
      <c r="NCQ413" s="123"/>
      <c r="NCR413" s="123"/>
      <c r="NCS413" s="123"/>
      <c r="NCT413" s="123"/>
      <c r="NCU413" s="123"/>
      <c r="NCV413" s="123"/>
      <c r="NCW413" s="123"/>
      <c r="NCX413" s="123"/>
      <c r="NCY413" s="123"/>
      <c r="NCZ413" s="123"/>
      <c r="NDA413" s="123"/>
      <c r="NDB413" s="123"/>
      <c r="NDC413" s="123"/>
      <c r="NDD413" s="123"/>
      <c r="NDE413" s="123"/>
      <c r="NDF413" s="123"/>
      <c r="NDG413" s="123"/>
      <c r="NDH413" s="123"/>
      <c r="NDI413" s="123"/>
      <c r="NDJ413" s="123"/>
      <c r="NDK413" s="123"/>
      <c r="NDL413" s="123"/>
      <c r="NDM413" s="123"/>
      <c r="NDN413" s="123"/>
      <c r="NDO413" s="123"/>
      <c r="NDP413" s="123"/>
      <c r="NDQ413" s="123"/>
      <c r="NDR413" s="123"/>
      <c r="NDS413" s="123"/>
      <c r="NDT413" s="123"/>
      <c r="NDU413" s="123"/>
      <c r="NDV413" s="123"/>
      <c r="NDW413" s="123"/>
      <c r="NDX413" s="123"/>
      <c r="NDY413" s="123"/>
      <c r="NDZ413" s="123"/>
      <c r="NEA413" s="123"/>
      <c r="NEB413" s="123"/>
      <c r="NEC413" s="123"/>
      <c r="NED413" s="123"/>
      <c r="NEE413" s="123"/>
      <c r="NEF413" s="123"/>
      <c r="NEG413" s="123"/>
      <c r="NEH413" s="123"/>
      <c r="NEI413" s="123"/>
      <c r="NEJ413" s="123"/>
      <c r="NEK413" s="123"/>
      <c r="NEL413" s="123"/>
      <c r="NEM413" s="123"/>
      <c r="NEN413" s="123"/>
      <c r="NEO413" s="123"/>
      <c r="NEP413" s="123"/>
      <c r="NEQ413" s="123"/>
      <c r="NER413" s="123"/>
      <c r="NES413" s="123"/>
      <c r="NET413" s="123"/>
      <c r="NEU413" s="123"/>
      <c r="NEV413" s="123"/>
      <c r="NEW413" s="123"/>
      <c r="NEX413" s="123"/>
      <c r="NEY413" s="123"/>
      <c r="NEZ413" s="123"/>
      <c r="NFA413" s="123"/>
      <c r="NFB413" s="123"/>
      <c r="NFC413" s="123"/>
      <c r="NFD413" s="123"/>
      <c r="NFE413" s="123"/>
      <c r="NFF413" s="123"/>
      <c r="NFG413" s="123"/>
      <c r="NFH413" s="123"/>
      <c r="NFI413" s="123"/>
      <c r="NFJ413" s="123"/>
      <c r="NFK413" s="123"/>
      <c r="NFL413" s="123"/>
      <c r="NFM413" s="123"/>
      <c r="NFN413" s="123"/>
      <c r="NFO413" s="123"/>
      <c r="NFP413" s="123"/>
      <c r="NFQ413" s="123"/>
      <c r="NFR413" s="123"/>
      <c r="NFS413" s="123"/>
      <c r="NFT413" s="123"/>
      <c r="NFU413" s="123"/>
      <c r="NFV413" s="123"/>
      <c r="NFW413" s="123"/>
      <c r="NFX413" s="123"/>
      <c r="NFY413" s="123"/>
      <c r="NFZ413" s="123"/>
      <c r="NGA413" s="123"/>
      <c r="NGB413" s="123"/>
      <c r="NGC413" s="123"/>
      <c r="NGD413" s="123"/>
      <c r="NGE413" s="123"/>
      <c r="NGF413" s="123"/>
      <c r="NGG413" s="123"/>
      <c r="NGH413" s="123"/>
      <c r="NGI413" s="123"/>
      <c r="NGJ413" s="123"/>
      <c r="NGK413" s="123"/>
      <c r="NGL413" s="123"/>
      <c r="NGM413" s="123"/>
      <c r="NGN413" s="123"/>
      <c r="NGO413" s="123"/>
      <c r="NGP413" s="123"/>
      <c r="NGQ413" s="123"/>
      <c r="NGR413" s="123"/>
      <c r="NGS413" s="123"/>
      <c r="NGT413" s="123"/>
      <c r="NGU413" s="123"/>
      <c r="NGV413" s="123"/>
      <c r="NGW413" s="123"/>
      <c r="NGX413" s="123"/>
      <c r="NGY413" s="123"/>
      <c r="NGZ413" s="123"/>
      <c r="NHA413" s="123"/>
      <c r="NHB413" s="123"/>
      <c r="NHC413" s="123"/>
      <c r="NHD413" s="123"/>
      <c r="NHE413" s="123"/>
      <c r="NHF413" s="123"/>
      <c r="NHG413" s="123"/>
      <c r="NHH413" s="123"/>
      <c r="NHI413" s="123"/>
      <c r="NHJ413" s="123"/>
      <c r="NHK413" s="123"/>
      <c r="NHL413" s="123"/>
      <c r="NHM413" s="123"/>
      <c r="NHN413" s="123"/>
      <c r="NHO413" s="123"/>
      <c r="NHP413" s="123"/>
      <c r="NHQ413" s="123"/>
      <c r="NHR413" s="123"/>
      <c r="NHS413" s="123"/>
      <c r="NHT413" s="123"/>
      <c r="NHU413" s="123"/>
      <c r="NHV413" s="123"/>
      <c r="NHW413" s="123"/>
      <c r="NHX413" s="123"/>
      <c r="NHY413" s="123"/>
      <c r="NHZ413" s="123"/>
      <c r="NIA413" s="123"/>
      <c r="NIB413" s="123"/>
      <c r="NIC413" s="123"/>
      <c r="NID413" s="123"/>
      <c r="NIE413" s="123"/>
      <c r="NIF413" s="123"/>
      <c r="NIG413" s="123"/>
      <c r="NIH413" s="123"/>
      <c r="NII413" s="123"/>
      <c r="NIJ413" s="123"/>
      <c r="NIK413" s="123"/>
      <c r="NIL413" s="123"/>
      <c r="NIM413" s="123"/>
      <c r="NIN413" s="123"/>
      <c r="NIO413" s="123"/>
      <c r="NIP413" s="123"/>
      <c r="NIQ413" s="123"/>
      <c r="NIR413" s="123"/>
      <c r="NIS413" s="123"/>
      <c r="NIT413" s="123"/>
      <c r="NIU413" s="123"/>
      <c r="NIV413" s="123"/>
      <c r="NIW413" s="123"/>
      <c r="NIX413" s="123"/>
      <c r="NIY413" s="123"/>
      <c r="NIZ413" s="123"/>
      <c r="NJA413" s="123"/>
      <c r="NJB413" s="123"/>
      <c r="NJC413" s="123"/>
      <c r="NJD413" s="123"/>
      <c r="NJE413" s="123"/>
      <c r="NJF413" s="123"/>
      <c r="NJG413" s="123"/>
      <c r="NJH413" s="123"/>
      <c r="NJI413" s="123"/>
      <c r="NJJ413" s="123"/>
      <c r="NJK413" s="123"/>
      <c r="NJL413" s="123"/>
      <c r="NJM413" s="123"/>
      <c r="NJN413" s="123"/>
      <c r="NJO413" s="123"/>
      <c r="NJP413" s="123"/>
      <c r="NJQ413" s="123"/>
      <c r="NJR413" s="123"/>
      <c r="NJS413" s="123"/>
      <c r="NJT413" s="123"/>
      <c r="NJU413" s="123"/>
      <c r="NJV413" s="123"/>
      <c r="NJW413" s="123"/>
      <c r="NJX413" s="123"/>
      <c r="NJY413" s="123"/>
      <c r="NJZ413" s="123"/>
      <c r="NKA413" s="123"/>
      <c r="NKB413" s="123"/>
      <c r="NKC413" s="123"/>
      <c r="NKD413" s="123"/>
      <c r="NKE413" s="123"/>
      <c r="NKF413" s="123"/>
      <c r="NKG413" s="123"/>
      <c r="NKH413" s="123"/>
      <c r="NKI413" s="123"/>
      <c r="NKJ413" s="123"/>
      <c r="NKK413" s="123"/>
      <c r="NKL413" s="123"/>
      <c r="NKM413" s="123"/>
      <c r="NKN413" s="123"/>
      <c r="NKO413" s="123"/>
      <c r="NKP413" s="123"/>
      <c r="NKQ413" s="123"/>
      <c r="NKR413" s="123"/>
      <c r="NKS413" s="123"/>
      <c r="NKT413" s="123"/>
      <c r="NKU413" s="123"/>
      <c r="NKV413" s="123"/>
      <c r="NKW413" s="123"/>
      <c r="NKX413" s="123"/>
      <c r="NKY413" s="123"/>
      <c r="NKZ413" s="123"/>
      <c r="NLA413" s="123"/>
      <c r="NLB413" s="123"/>
      <c r="NLC413" s="123"/>
      <c r="NLD413" s="123"/>
      <c r="NLE413" s="123"/>
      <c r="NLF413" s="123"/>
      <c r="NLG413" s="123"/>
      <c r="NLH413" s="123"/>
      <c r="NLI413" s="123"/>
      <c r="NLJ413" s="123"/>
      <c r="NLK413" s="123"/>
      <c r="NLL413" s="123"/>
      <c r="NLM413" s="123"/>
      <c r="NLN413" s="123"/>
      <c r="NLO413" s="123"/>
      <c r="NLP413" s="123"/>
      <c r="NLQ413" s="123"/>
      <c r="NLR413" s="123"/>
      <c r="NLS413" s="123"/>
      <c r="NLT413" s="123"/>
      <c r="NLU413" s="123"/>
      <c r="NLV413" s="123"/>
      <c r="NLW413" s="123"/>
      <c r="NLX413" s="123"/>
      <c r="NLY413" s="123"/>
      <c r="NLZ413" s="123"/>
      <c r="NMA413" s="123"/>
      <c r="NMB413" s="123"/>
      <c r="NMC413" s="123"/>
      <c r="NMD413" s="123"/>
      <c r="NME413" s="123"/>
      <c r="NMF413" s="123"/>
      <c r="NMG413" s="123"/>
      <c r="NMH413" s="123"/>
      <c r="NMI413" s="123"/>
      <c r="NMJ413" s="123"/>
      <c r="NMK413" s="123"/>
      <c r="NML413" s="123"/>
      <c r="NMM413" s="123"/>
      <c r="NMN413" s="123"/>
      <c r="NMO413" s="123"/>
      <c r="NMP413" s="123"/>
      <c r="NMQ413" s="123"/>
      <c r="NMR413" s="123"/>
      <c r="NMS413" s="123"/>
      <c r="NMT413" s="123"/>
      <c r="NMU413" s="123"/>
      <c r="NMV413" s="123"/>
      <c r="NMW413" s="123"/>
      <c r="NMX413" s="123"/>
      <c r="NMY413" s="123"/>
      <c r="NMZ413" s="123"/>
      <c r="NNA413" s="123"/>
      <c r="NNB413" s="123"/>
      <c r="NNC413" s="123"/>
      <c r="NND413" s="123"/>
      <c r="NNE413" s="123"/>
      <c r="NNF413" s="123"/>
      <c r="NNG413" s="123"/>
      <c r="NNH413" s="123"/>
      <c r="NNI413" s="123"/>
      <c r="NNJ413" s="123"/>
      <c r="NNK413" s="123"/>
      <c r="NNL413" s="123"/>
      <c r="NNM413" s="123"/>
      <c r="NNN413" s="123"/>
      <c r="NNO413" s="123"/>
      <c r="NNP413" s="123"/>
      <c r="NNQ413" s="123"/>
      <c r="NNR413" s="123"/>
      <c r="NNS413" s="123"/>
      <c r="NNT413" s="123"/>
      <c r="NNU413" s="123"/>
      <c r="NNV413" s="123"/>
      <c r="NNW413" s="123"/>
      <c r="NNX413" s="123"/>
      <c r="NNY413" s="123"/>
      <c r="NNZ413" s="123"/>
      <c r="NOA413" s="123"/>
      <c r="NOB413" s="123"/>
      <c r="NOC413" s="123"/>
      <c r="NOD413" s="123"/>
      <c r="NOE413" s="123"/>
      <c r="NOF413" s="123"/>
      <c r="NOG413" s="123"/>
      <c r="NOH413" s="123"/>
      <c r="NOI413" s="123"/>
      <c r="NOJ413" s="123"/>
      <c r="NOK413" s="123"/>
      <c r="NOL413" s="123"/>
      <c r="NOM413" s="123"/>
      <c r="NON413" s="123"/>
      <c r="NOO413" s="123"/>
      <c r="NOP413" s="123"/>
      <c r="NOQ413" s="123"/>
      <c r="NOR413" s="123"/>
      <c r="NOS413" s="123"/>
      <c r="NOT413" s="123"/>
      <c r="NOU413" s="123"/>
      <c r="NOV413" s="123"/>
      <c r="NOW413" s="123"/>
      <c r="NOX413" s="123"/>
      <c r="NOY413" s="123"/>
      <c r="NOZ413" s="123"/>
      <c r="NPA413" s="123"/>
      <c r="NPB413" s="123"/>
      <c r="NPC413" s="123"/>
      <c r="NPD413" s="123"/>
      <c r="NPE413" s="123"/>
      <c r="NPF413" s="123"/>
      <c r="NPG413" s="123"/>
      <c r="NPH413" s="123"/>
      <c r="NPI413" s="123"/>
      <c r="NPJ413" s="123"/>
      <c r="NPK413" s="123"/>
      <c r="NPL413" s="123"/>
      <c r="NPM413" s="123"/>
      <c r="NPN413" s="123"/>
      <c r="NPO413" s="123"/>
      <c r="NPP413" s="123"/>
      <c r="NPQ413" s="123"/>
      <c r="NPR413" s="123"/>
      <c r="NPS413" s="123"/>
      <c r="NPT413" s="123"/>
      <c r="NPU413" s="123"/>
      <c r="NPV413" s="123"/>
      <c r="NPW413" s="123"/>
      <c r="NPX413" s="123"/>
      <c r="NPY413" s="123"/>
      <c r="NPZ413" s="123"/>
      <c r="NQA413" s="123"/>
      <c r="NQB413" s="123"/>
      <c r="NQC413" s="123"/>
      <c r="NQD413" s="123"/>
      <c r="NQE413" s="123"/>
      <c r="NQF413" s="123"/>
      <c r="NQG413" s="123"/>
      <c r="NQH413" s="123"/>
      <c r="NQI413" s="123"/>
      <c r="NQJ413" s="123"/>
      <c r="NQK413" s="123"/>
      <c r="NQL413" s="123"/>
      <c r="NQM413" s="123"/>
      <c r="NQN413" s="123"/>
      <c r="NQO413" s="123"/>
      <c r="NQP413" s="123"/>
      <c r="NQQ413" s="123"/>
      <c r="NQR413" s="123"/>
      <c r="NQS413" s="123"/>
      <c r="NQT413" s="123"/>
      <c r="NQU413" s="123"/>
      <c r="NQV413" s="123"/>
      <c r="NQW413" s="123"/>
      <c r="NQX413" s="123"/>
      <c r="NQY413" s="123"/>
      <c r="NQZ413" s="123"/>
      <c r="NRA413" s="123"/>
      <c r="NRB413" s="123"/>
      <c r="NRC413" s="123"/>
      <c r="NRD413" s="123"/>
      <c r="NRE413" s="123"/>
      <c r="NRF413" s="123"/>
      <c r="NRG413" s="123"/>
      <c r="NRH413" s="123"/>
      <c r="NRI413" s="123"/>
      <c r="NRJ413" s="123"/>
      <c r="NRK413" s="123"/>
      <c r="NRL413" s="123"/>
      <c r="NRM413" s="123"/>
      <c r="NRN413" s="123"/>
      <c r="NRO413" s="123"/>
      <c r="NRP413" s="123"/>
      <c r="NRQ413" s="123"/>
      <c r="NRR413" s="123"/>
      <c r="NRS413" s="123"/>
      <c r="NRT413" s="123"/>
      <c r="NRU413" s="123"/>
      <c r="NRV413" s="123"/>
      <c r="NRW413" s="123"/>
      <c r="NRX413" s="123"/>
      <c r="NRY413" s="123"/>
      <c r="NRZ413" s="123"/>
      <c r="NSA413" s="123"/>
      <c r="NSB413" s="123"/>
      <c r="NSC413" s="123"/>
      <c r="NSD413" s="123"/>
      <c r="NSE413" s="123"/>
      <c r="NSF413" s="123"/>
      <c r="NSG413" s="123"/>
      <c r="NSH413" s="123"/>
      <c r="NSI413" s="123"/>
      <c r="NSJ413" s="123"/>
      <c r="NSK413" s="123"/>
      <c r="NSL413" s="123"/>
      <c r="NSM413" s="123"/>
      <c r="NSN413" s="123"/>
      <c r="NSO413" s="123"/>
      <c r="NSP413" s="123"/>
      <c r="NSQ413" s="123"/>
      <c r="NSR413" s="123"/>
      <c r="NSS413" s="123"/>
      <c r="NST413" s="123"/>
      <c r="NSU413" s="123"/>
      <c r="NSV413" s="123"/>
      <c r="NSW413" s="123"/>
      <c r="NSX413" s="123"/>
      <c r="NSY413" s="123"/>
      <c r="NSZ413" s="123"/>
      <c r="NTA413" s="123"/>
      <c r="NTB413" s="123"/>
      <c r="NTC413" s="123"/>
      <c r="NTD413" s="123"/>
      <c r="NTE413" s="123"/>
      <c r="NTF413" s="123"/>
      <c r="NTG413" s="123"/>
      <c r="NTH413" s="123"/>
      <c r="NTI413" s="123"/>
      <c r="NTJ413" s="123"/>
      <c r="NTK413" s="123"/>
      <c r="NTL413" s="123"/>
      <c r="NTM413" s="123"/>
      <c r="NTN413" s="123"/>
      <c r="NTO413" s="123"/>
      <c r="NTP413" s="123"/>
      <c r="NTQ413" s="123"/>
      <c r="NTR413" s="123"/>
      <c r="NTS413" s="123"/>
      <c r="NTT413" s="123"/>
      <c r="NTU413" s="123"/>
      <c r="NTV413" s="123"/>
      <c r="NTW413" s="123"/>
      <c r="NTX413" s="123"/>
      <c r="NTY413" s="123"/>
      <c r="NTZ413" s="123"/>
      <c r="NUA413" s="123"/>
      <c r="NUB413" s="123"/>
      <c r="NUC413" s="123"/>
      <c r="NUD413" s="123"/>
      <c r="NUE413" s="123"/>
      <c r="NUF413" s="123"/>
      <c r="NUG413" s="123"/>
      <c r="NUH413" s="123"/>
      <c r="NUI413" s="123"/>
      <c r="NUJ413" s="123"/>
      <c r="NUK413" s="123"/>
      <c r="NUL413" s="123"/>
      <c r="NUM413" s="123"/>
      <c r="NUN413" s="123"/>
      <c r="NUO413" s="123"/>
      <c r="NUP413" s="123"/>
      <c r="NUQ413" s="123"/>
      <c r="NUR413" s="123"/>
      <c r="NUS413" s="123"/>
      <c r="NUT413" s="123"/>
      <c r="NUU413" s="123"/>
      <c r="NUV413" s="123"/>
      <c r="NUW413" s="123"/>
      <c r="NUX413" s="123"/>
      <c r="NUY413" s="123"/>
      <c r="NUZ413" s="123"/>
      <c r="NVA413" s="123"/>
      <c r="NVB413" s="123"/>
      <c r="NVC413" s="123"/>
      <c r="NVD413" s="123"/>
      <c r="NVE413" s="123"/>
      <c r="NVF413" s="123"/>
      <c r="NVG413" s="123"/>
      <c r="NVH413" s="123"/>
      <c r="NVI413" s="123"/>
      <c r="NVJ413" s="123"/>
      <c r="NVK413" s="123"/>
      <c r="NVL413" s="123"/>
      <c r="NVM413" s="123"/>
      <c r="NVN413" s="123"/>
      <c r="NVO413" s="123"/>
      <c r="NVP413" s="123"/>
      <c r="NVQ413" s="123"/>
      <c r="NVR413" s="123"/>
      <c r="NVS413" s="123"/>
      <c r="NVT413" s="123"/>
      <c r="NVU413" s="123"/>
      <c r="NVV413" s="123"/>
      <c r="NVW413" s="123"/>
      <c r="NVX413" s="123"/>
      <c r="NVY413" s="123"/>
      <c r="NVZ413" s="123"/>
      <c r="NWA413" s="123"/>
      <c r="NWB413" s="123"/>
      <c r="NWC413" s="123"/>
      <c r="NWD413" s="123"/>
      <c r="NWE413" s="123"/>
      <c r="NWF413" s="123"/>
      <c r="NWG413" s="123"/>
      <c r="NWH413" s="123"/>
      <c r="NWI413" s="123"/>
      <c r="NWJ413" s="123"/>
      <c r="NWK413" s="123"/>
      <c r="NWL413" s="123"/>
      <c r="NWM413" s="123"/>
      <c r="NWN413" s="123"/>
      <c r="NWO413" s="123"/>
      <c r="NWP413" s="123"/>
      <c r="NWQ413" s="123"/>
      <c r="NWR413" s="123"/>
      <c r="NWS413" s="123"/>
      <c r="NWT413" s="123"/>
      <c r="NWU413" s="123"/>
      <c r="NWV413" s="123"/>
      <c r="NWW413" s="123"/>
      <c r="NWX413" s="123"/>
      <c r="NWY413" s="123"/>
      <c r="NWZ413" s="123"/>
      <c r="NXA413" s="123"/>
      <c r="NXB413" s="123"/>
      <c r="NXC413" s="123"/>
      <c r="NXD413" s="123"/>
      <c r="NXE413" s="123"/>
      <c r="NXF413" s="123"/>
      <c r="NXG413" s="123"/>
      <c r="NXH413" s="123"/>
      <c r="NXI413" s="123"/>
      <c r="NXJ413" s="123"/>
      <c r="NXK413" s="123"/>
      <c r="NXL413" s="123"/>
      <c r="NXM413" s="123"/>
      <c r="NXN413" s="123"/>
      <c r="NXO413" s="123"/>
      <c r="NXP413" s="123"/>
      <c r="NXQ413" s="123"/>
      <c r="NXR413" s="123"/>
      <c r="NXS413" s="123"/>
      <c r="NXT413" s="123"/>
      <c r="NXU413" s="123"/>
      <c r="NXV413" s="123"/>
      <c r="NXW413" s="123"/>
      <c r="NXX413" s="123"/>
      <c r="NXY413" s="123"/>
      <c r="NXZ413" s="123"/>
      <c r="NYA413" s="123"/>
      <c r="NYB413" s="123"/>
      <c r="NYC413" s="123"/>
      <c r="NYD413" s="123"/>
      <c r="NYE413" s="123"/>
      <c r="NYF413" s="123"/>
      <c r="NYG413" s="123"/>
      <c r="NYH413" s="123"/>
      <c r="NYI413" s="123"/>
      <c r="NYJ413" s="123"/>
      <c r="NYK413" s="123"/>
      <c r="NYL413" s="123"/>
      <c r="NYM413" s="123"/>
      <c r="NYN413" s="123"/>
      <c r="NYO413" s="123"/>
      <c r="NYP413" s="123"/>
      <c r="NYQ413" s="123"/>
      <c r="NYR413" s="123"/>
      <c r="NYS413" s="123"/>
      <c r="NYT413" s="123"/>
      <c r="NYU413" s="123"/>
      <c r="NYV413" s="123"/>
      <c r="NYW413" s="123"/>
      <c r="NYX413" s="123"/>
      <c r="NYY413" s="123"/>
      <c r="NYZ413" s="123"/>
      <c r="NZA413" s="123"/>
      <c r="NZB413" s="123"/>
      <c r="NZC413" s="123"/>
      <c r="NZD413" s="123"/>
      <c r="NZE413" s="123"/>
      <c r="NZF413" s="123"/>
      <c r="NZG413" s="123"/>
      <c r="NZH413" s="123"/>
      <c r="NZI413" s="123"/>
      <c r="NZJ413" s="123"/>
      <c r="NZK413" s="123"/>
      <c r="NZL413" s="123"/>
      <c r="NZM413" s="123"/>
      <c r="NZN413" s="123"/>
      <c r="NZO413" s="123"/>
      <c r="NZP413" s="123"/>
      <c r="NZQ413" s="123"/>
      <c r="NZR413" s="123"/>
      <c r="NZS413" s="123"/>
      <c r="NZT413" s="123"/>
      <c r="NZU413" s="123"/>
      <c r="NZV413" s="123"/>
      <c r="NZW413" s="123"/>
      <c r="NZX413" s="123"/>
      <c r="NZY413" s="123"/>
      <c r="NZZ413" s="123"/>
      <c r="OAA413" s="123"/>
      <c r="OAB413" s="123"/>
      <c r="OAC413" s="123"/>
      <c r="OAD413" s="123"/>
      <c r="OAE413" s="123"/>
      <c r="OAF413" s="123"/>
      <c r="OAG413" s="123"/>
      <c r="OAH413" s="123"/>
      <c r="OAI413" s="123"/>
      <c r="OAJ413" s="123"/>
      <c r="OAK413" s="123"/>
      <c r="OAL413" s="123"/>
      <c r="OAM413" s="123"/>
      <c r="OAN413" s="123"/>
      <c r="OAO413" s="123"/>
      <c r="OAP413" s="123"/>
      <c r="OAQ413" s="123"/>
      <c r="OAR413" s="123"/>
      <c r="OAS413" s="123"/>
      <c r="OAT413" s="123"/>
      <c r="OAU413" s="123"/>
      <c r="OAV413" s="123"/>
      <c r="OAW413" s="123"/>
      <c r="OAX413" s="123"/>
      <c r="OAY413" s="123"/>
      <c r="OAZ413" s="123"/>
      <c r="OBA413" s="123"/>
      <c r="OBB413" s="123"/>
      <c r="OBC413" s="123"/>
      <c r="OBD413" s="123"/>
      <c r="OBE413" s="123"/>
      <c r="OBF413" s="123"/>
      <c r="OBG413" s="123"/>
      <c r="OBH413" s="123"/>
      <c r="OBI413" s="123"/>
      <c r="OBJ413" s="123"/>
      <c r="OBK413" s="123"/>
      <c r="OBL413" s="123"/>
      <c r="OBM413" s="123"/>
      <c r="OBN413" s="123"/>
      <c r="OBO413" s="123"/>
      <c r="OBP413" s="123"/>
      <c r="OBQ413" s="123"/>
      <c r="OBR413" s="123"/>
      <c r="OBS413" s="123"/>
      <c r="OBT413" s="123"/>
      <c r="OBU413" s="123"/>
      <c r="OBV413" s="123"/>
      <c r="OBW413" s="123"/>
      <c r="OBX413" s="123"/>
      <c r="OBY413" s="123"/>
      <c r="OBZ413" s="123"/>
      <c r="OCA413" s="123"/>
      <c r="OCB413" s="123"/>
      <c r="OCC413" s="123"/>
      <c r="OCD413" s="123"/>
      <c r="OCE413" s="123"/>
      <c r="OCF413" s="123"/>
      <c r="OCG413" s="123"/>
      <c r="OCH413" s="123"/>
      <c r="OCI413" s="123"/>
      <c r="OCJ413" s="123"/>
      <c r="OCK413" s="123"/>
      <c r="OCL413" s="123"/>
      <c r="OCM413" s="123"/>
      <c r="OCN413" s="123"/>
      <c r="OCO413" s="123"/>
      <c r="OCP413" s="123"/>
      <c r="OCQ413" s="123"/>
      <c r="OCR413" s="123"/>
      <c r="OCS413" s="123"/>
      <c r="OCT413" s="123"/>
      <c r="OCU413" s="123"/>
      <c r="OCV413" s="123"/>
      <c r="OCW413" s="123"/>
      <c r="OCX413" s="123"/>
      <c r="OCY413" s="123"/>
      <c r="OCZ413" s="123"/>
      <c r="ODA413" s="123"/>
      <c r="ODB413" s="123"/>
      <c r="ODC413" s="123"/>
      <c r="ODD413" s="123"/>
      <c r="ODE413" s="123"/>
      <c r="ODF413" s="123"/>
      <c r="ODG413" s="123"/>
      <c r="ODH413" s="123"/>
      <c r="ODI413" s="123"/>
      <c r="ODJ413" s="123"/>
      <c r="ODK413" s="123"/>
      <c r="ODL413" s="123"/>
      <c r="ODM413" s="123"/>
      <c r="ODN413" s="123"/>
      <c r="ODO413" s="123"/>
      <c r="ODP413" s="123"/>
      <c r="ODQ413" s="123"/>
      <c r="ODR413" s="123"/>
      <c r="ODS413" s="123"/>
      <c r="ODT413" s="123"/>
      <c r="ODU413" s="123"/>
      <c r="ODV413" s="123"/>
      <c r="ODW413" s="123"/>
      <c r="ODX413" s="123"/>
      <c r="ODY413" s="123"/>
      <c r="ODZ413" s="123"/>
      <c r="OEA413" s="123"/>
      <c r="OEB413" s="123"/>
      <c r="OEC413" s="123"/>
      <c r="OED413" s="123"/>
      <c r="OEE413" s="123"/>
      <c r="OEF413" s="123"/>
      <c r="OEG413" s="123"/>
      <c r="OEH413" s="123"/>
      <c r="OEI413" s="123"/>
      <c r="OEJ413" s="123"/>
      <c r="OEK413" s="123"/>
      <c r="OEL413" s="123"/>
      <c r="OEM413" s="123"/>
      <c r="OEN413" s="123"/>
      <c r="OEO413" s="123"/>
      <c r="OEP413" s="123"/>
      <c r="OEQ413" s="123"/>
      <c r="OER413" s="123"/>
      <c r="OES413" s="123"/>
      <c r="OET413" s="123"/>
      <c r="OEU413" s="123"/>
      <c r="OEV413" s="123"/>
      <c r="OEW413" s="123"/>
      <c r="OEX413" s="123"/>
      <c r="OEY413" s="123"/>
      <c r="OEZ413" s="123"/>
      <c r="OFA413" s="123"/>
      <c r="OFB413" s="123"/>
      <c r="OFC413" s="123"/>
      <c r="OFD413" s="123"/>
      <c r="OFE413" s="123"/>
      <c r="OFF413" s="123"/>
      <c r="OFG413" s="123"/>
      <c r="OFH413" s="123"/>
      <c r="OFI413" s="123"/>
      <c r="OFJ413" s="123"/>
      <c r="OFK413" s="123"/>
      <c r="OFL413" s="123"/>
      <c r="OFM413" s="123"/>
      <c r="OFN413" s="123"/>
      <c r="OFO413" s="123"/>
      <c r="OFP413" s="123"/>
      <c r="OFQ413" s="123"/>
      <c r="OFR413" s="123"/>
      <c r="OFS413" s="123"/>
      <c r="OFT413" s="123"/>
      <c r="OFU413" s="123"/>
      <c r="OFV413" s="123"/>
      <c r="OFW413" s="123"/>
      <c r="OFX413" s="123"/>
      <c r="OFY413" s="123"/>
      <c r="OFZ413" s="123"/>
      <c r="OGA413" s="123"/>
      <c r="OGB413" s="123"/>
      <c r="OGC413" s="123"/>
      <c r="OGD413" s="123"/>
      <c r="OGE413" s="123"/>
      <c r="OGF413" s="123"/>
      <c r="OGG413" s="123"/>
      <c r="OGH413" s="123"/>
      <c r="OGI413" s="123"/>
      <c r="OGJ413" s="123"/>
      <c r="OGK413" s="123"/>
      <c r="OGL413" s="123"/>
      <c r="OGM413" s="123"/>
      <c r="OGN413" s="123"/>
      <c r="OGO413" s="123"/>
      <c r="OGP413" s="123"/>
      <c r="OGQ413" s="123"/>
      <c r="OGR413" s="123"/>
      <c r="OGS413" s="123"/>
      <c r="OGT413" s="123"/>
      <c r="OGU413" s="123"/>
      <c r="OGV413" s="123"/>
      <c r="OGW413" s="123"/>
      <c r="OGX413" s="123"/>
      <c r="OGY413" s="123"/>
      <c r="OGZ413" s="123"/>
      <c r="OHA413" s="123"/>
      <c r="OHB413" s="123"/>
      <c r="OHC413" s="123"/>
      <c r="OHD413" s="123"/>
      <c r="OHE413" s="123"/>
      <c r="OHF413" s="123"/>
      <c r="OHG413" s="123"/>
      <c r="OHH413" s="123"/>
      <c r="OHI413" s="123"/>
      <c r="OHJ413" s="123"/>
      <c r="OHK413" s="123"/>
      <c r="OHL413" s="123"/>
      <c r="OHM413" s="123"/>
      <c r="OHN413" s="123"/>
      <c r="OHO413" s="123"/>
      <c r="OHP413" s="123"/>
      <c r="OHQ413" s="123"/>
      <c r="OHR413" s="123"/>
      <c r="OHS413" s="123"/>
      <c r="OHT413" s="123"/>
      <c r="OHU413" s="123"/>
      <c r="OHV413" s="123"/>
      <c r="OHW413" s="123"/>
      <c r="OHX413" s="123"/>
      <c r="OHY413" s="123"/>
      <c r="OHZ413" s="123"/>
      <c r="OIA413" s="123"/>
      <c r="OIB413" s="123"/>
      <c r="OIC413" s="123"/>
      <c r="OID413" s="123"/>
      <c r="OIE413" s="123"/>
      <c r="OIF413" s="123"/>
      <c r="OIG413" s="123"/>
      <c r="OIH413" s="123"/>
      <c r="OII413" s="123"/>
      <c r="OIJ413" s="123"/>
      <c r="OIK413" s="123"/>
      <c r="OIL413" s="123"/>
      <c r="OIM413" s="123"/>
      <c r="OIN413" s="123"/>
      <c r="OIO413" s="123"/>
      <c r="OIP413" s="123"/>
      <c r="OIQ413" s="123"/>
      <c r="OIR413" s="123"/>
      <c r="OIS413" s="123"/>
      <c r="OIT413" s="123"/>
      <c r="OIU413" s="123"/>
      <c r="OIV413" s="123"/>
      <c r="OIW413" s="123"/>
      <c r="OIX413" s="123"/>
      <c r="OIY413" s="123"/>
      <c r="OIZ413" s="123"/>
      <c r="OJA413" s="123"/>
      <c r="OJB413" s="123"/>
      <c r="OJC413" s="123"/>
      <c r="OJD413" s="123"/>
      <c r="OJE413" s="123"/>
      <c r="OJF413" s="123"/>
      <c r="OJG413" s="123"/>
      <c r="OJH413" s="123"/>
      <c r="OJI413" s="123"/>
      <c r="OJJ413" s="123"/>
      <c r="OJK413" s="123"/>
      <c r="OJL413" s="123"/>
      <c r="OJM413" s="123"/>
      <c r="OJN413" s="123"/>
      <c r="OJO413" s="123"/>
      <c r="OJP413" s="123"/>
      <c r="OJQ413" s="123"/>
      <c r="OJR413" s="123"/>
      <c r="OJS413" s="123"/>
      <c r="OJT413" s="123"/>
      <c r="OJU413" s="123"/>
      <c r="OJV413" s="123"/>
      <c r="OJW413" s="123"/>
      <c r="OJX413" s="123"/>
      <c r="OJY413" s="123"/>
      <c r="OJZ413" s="123"/>
      <c r="OKA413" s="123"/>
      <c r="OKB413" s="123"/>
      <c r="OKC413" s="123"/>
      <c r="OKD413" s="123"/>
      <c r="OKE413" s="123"/>
      <c r="OKF413" s="123"/>
      <c r="OKG413" s="123"/>
      <c r="OKH413" s="123"/>
      <c r="OKI413" s="123"/>
      <c r="OKJ413" s="123"/>
      <c r="OKK413" s="123"/>
      <c r="OKL413" s="123"/>
      <c r="OKM413" s="123"/>
      <c r="OKN413" s="123"/>
      <c r="OKO413" s="123"/>
      <c r="OKP413" s="123"/>
      <c r="OKQ413" s="123"/>
      <c r="OKR413" s="123"/>
      <c r="OKS413" s="123"/>
      <c r="OKT413" s="123"/>
      <c r="OKU413" s="123"/>
      <c r="OKV413" s="123"/>
      <c r="OKW413" s="123"/>
      <c r="OKX413" s="123"/>
      <c r="OKY413" s="123"/>
      <c r="OKZ413" s="123"/>
      <c r="OLA413" s="123"/>
      <c r="OLB413" s="123"/>
      <c r="OLC413" s="123"/>
      <c r="OLD413" s="123"/>
      <c r="OLE413" s="123"/>
      <c r="OLF413" s="123"/>
      <c r="OLG413" s="123"/>
      <c r="OLH413" s="123"/>
      <c r="OLI413" s="123"/>
      <c r="OLJ413" s="123"/>
      <c r="OLK413" s="123"/>
      <c r="OLL413" s="123"/>
      <c r="OLM413" s="123"/>
      <c r="OLN413" s="123"/>
      <c r="OLO413" s="123"/>
      <c r="OLP413" s="123"/>
      <c r="OLQ413" s="123"/>
      <c r="OLR413" s="123"/>
      <c r="OLS413" s="123"/>
      <c r="OLT413" s="123"/>
      <c r="OLU413" s="123"/>
      <c r="OLV413" s="123"/>
      <c r="OLW413" s="123"/>
      <c r="OLX413" s="123"/>
      <c r="OLY413" s="123"/>
      <c r="OLZ413" s="123"/>
      <c r="OMA413" s="123"/>
      <c r="OMB413" s="123"/>
      <c r="OMC413" s="123"/>
      <c r="OMD413" s="123"/>
      <c r="OME413" s="123"/>
      <c r="OMF413" s="123"/>
      <c r="OMG413" s="123"/>
      <c r="OMH413" s="123"/>
      <c r="OMI413" s="123"/>
      <c r="OMJ413" s="123"/>
      <c r="OMK413" s="123"/>
      <c r="OML413" s="123"/>
      <c r="OMM413" s="123"/>
      <c r="OMN413" s="123"/>
      <c r="OMO413" s="123"/>
      <c r="OMP413" s="123"/>
      <c r="OMQ413" s="123"/>
      <c r="OMR413" s="123"/>
      <c r="OMS413" s="123"/>
      <c r="OMT413" s="123"/>
      <c r="OMU413" s="123"/>
      <c r="OMV413" s="123"/>
      <c r="OMW413" s="123"/>
      <c r="OMX413" s="123"/>
      <c r="OMY413" s="123"/>
      <c r="OMZ413" s="123"/>
      <c r="ONA413" s="123"/>
      <c r="ONB413" s="123"/>
      <c r="ONC413" s="123"/>
      <c r="OND413" s="123"/>
      <c r="ONE413" s="123"/>
      <c r="ONF413" s="123"/>
      <c r="ONG413" s="123"/>
      <c r="ONH413" s="123"/>
      <c r="ONI413" s="123"/>
      <c r="ONJ413" s="123"/>
      <c r="ONK413" s="123"/>
      <c r="ONL413" s="123"/>
      <c r="ONM413" s="123"/>
      <c r="ONN413" s="123"/>
      <c r="ONO413" s="123"/>
      <c r="ONP413" s="123"/>
      <c r="ONQ413" s="123"/>
      <c r="ONR413" s="123"/>
      <c r="ONS413" s="123"/>
      <c r="ONT413" s="123"/>
      <c r="ONU413" s="123"/>
      <c r="ONV413" s="123"/>
      <c r="ONW413" s="123"/>
      <c r="ONX413" s="123"/>
      <c r="ONY413" s="123"/>
      <c r="ONZ413" s="123"/>
      <c r="OOA413" s="123"/>
      <c r="OOB413" s="123"/>
      <c r="OOC413" s="123"/>
      <c r="OOD413" s="123"/>
      <c r="OOE413" s="123"/>
      <c r="OOF413" s="123"/>
      <c r="OOG413" s="123"/>
      <c r="OOH413" s="123"/>
      <c r="OOI413" s="123"/>
      <c r="OOJ413" s="123"/>
      <c r="OOK413" s="123"/>
      <c r="OOL413" s="123"/>
      <c r="OOM413" s="123"/>
      <c r="OON413" s="123"/>
      <c r="OOO413" s="123"/>
      <c r="OOP413" s="123"/>
      <c r="OOQ413" s="123"/>
      <c r="OOR413" s="123"/>
      <c r="OOS413" s="123"/>
      <c r="OOT413" s="123"/>
      <c r="OOU413" s="123"/>
      <c r="OOV413" s="123"/>
      <c r="OOW413" s="123"/>
      <c r="OOX413" s="123"/>
      <c r="OOY413" s="123"/>
      <c r="OOZ413" s="123"/>
      <c r="OPA413" s="123"/>
      <c r="OPB413" s="123"/>
      <c r="OPC413" s="123"/>
      <c r="OPD413" s="123"/>
      <c r="OPE413" s="123"/>
      <c r="OPF413" s="123"/>
      <c r="OPG413" s="123"/>
      <c r="OPH413" s="123"/>
      <c r="OPI413" s="123"/>
      <c r="OPJ413" s="123"/>
      <c r="OPK413" s="123"/>
      <c r="OPL413" s="123"/>
      <c r="OPM413" s="123"/>
      <c r="OPN413" s="123"/>
      <c r="OPO413" s="123"/>
      <c r="OPP413" s="123"/>
      <c r="OPQ413" s="123"/>
      <c r="OPR413" s="123"/>
      <c r="OPS413" s="123"/>
      <c r="OPT413" s="123"/>
      <c r="OPU413" s="123"/>
      <c r="OPV413" s="123"/>
      <c r="OPW413" s="123"/>
      <c r="OPX413" s="123"/>
      <c r="OPY413" s="123"/>
      <c r="OPZ413" s="123"/>
      <c r="OQA413" s="123"/>
      <c r="OQB413" s="123"/>
      <c r="OQC413" s="123"/>
      <c r="OQD413" s="123"/>
      <c r="OQE413" s="123"/>
      <c r="OQF413" s="123"/>
      <c r="OQG413" s="123"/>
      <c r="OQH413" s="123"/>
      <c r="OQI413" s="123"/>
      <c r="OQJ413" s="123"/>
      <c r="OQK413" s="123"/>
      <c r="OQL413" s="123"/>
      <c r="OQM413" s="123"/>
      <c r="OQN413" s="123"/>
      <c r="OQO413" s="123"/>
      <c r="OQP413" s="123"/>
      <c r="OQQ413" s="123"/>
      <c r="OQR413" s="123"/>
      <c r="OQS413" s="123"/>
      <c r="OQT413" s="123"/>
      <c r="OQU413" s="123"/>
      <c r="OQV413" s="123"/>
      <c r="OQW413" s="123"/>
      <c r="OQX413" s="123"/>
      <c r="OQY413" s="123"/>
      <c r="OQZ413" s="123"/>
      <c r="ORA413" s="123"/>
      <c r="ORB413" s="123"/>
      <c r="ORC413" s="123"/>
      <c r="ORD413" s="123"/>
      <c r="ORE413" s="123"/>
      <c r="ORF413" s="123"/>
      <c r="ORG413" s="123"/>
      <c r="ORH413" s="123"/>
      <c r="ORI413" s="123"/>
      <c r="ORJ413" s="123"/>
      <c r="ORK413" s="123"/>
      <c r="ORL413" s="123"/>
      <c r="ORM413" s="123"/>
      <c r="ORN413" s="123"/>
      <c r="ORO413" s="123"/>
      <c r="ORP413" s="123"/>
      <c r="ORQ413" s="123"/>
      <c r="ORR413" s="123"/>
      <c r="ORS413" s="123"/>
      <c r="ORT413" s="123"/>
      <c r="ORU413" s="123"/>
      <c r="ORV413" s="123"/>
      <c r="ORW413" s="123"/>
      <c r="ORX413" s="123"/>
      <c r="ORY413" s="123"/>
      <c r="ORZ413" s="123"/>
      <c r="OSA413" s="123"/>
      <c r="OSB413" s="123"/>
      <c r="OSC413" s="123"/>
      <c r="OSD413" s="123"/>
      <c r="OSE413" s="123"/>
      <c r="OSF413" s="123"/>
      <c r="OSG413" s="123"/>
      <c r="OSH413" s="123"/>
      <c r="OSI413" s="123"/>
      <c r="OSJ413" s="123"/>
      <c r="OSK413" s="123"/>
      <c r="OSL413" s="123"/>
      <c r="OSM413" s="123"/>
      <c r="OSN413" s="123"/>
      <c r="OSO413" s="123"/>
      <c r="OSP413" s="123"/>
      <c r="OSQ413" s="123"/>
      <c r="OSR413" s="123"/>
      <c r="OSS413" s="123"/>
      <c r="OST413" s="123"/>
      <c r="OSU413" s="123"/>
      <c r="OSV413" s="123"/>
      <c r="OSW413" s="123"/>
      <c r="OSX413" s="123"/>
      <c r="OSY413" s="123"/>
      <c r="OSZ413" s="123"/>
      <c r="OTA413" s="123"/>
      <c r="OTB413" s="123"/>
      <c r="OTC413" s="123"/>
      <c r="OTD413" s="123"/>
      <c r="OTE413" s="123"/>
      <c r="OTF413" s="123"/>
      <c r="OTG413" s="123"/>
      <c r="OTH413" s="123"/>
      <c r="OTI413" s="123"/>
      <c r="OTJ413" s="123"/>
      <c r="OTK413" s="123"/>
      <c r="OTL413" s="123"/>
      <c r="OTM413" s="123"/>
      <c r="OTN413" s="123"/>
      <c r="OTO413" s="123"/>
      <c r="OTP413" s="123"/>
      <c r="OTQ413" s="123"/>
      <c r="OTR413" s="123"/>
      <c r="OTS413" s="123"/>
      <c r="OTT413" s="123"/>
      <c r="OTU413" s="123"/>
      <c r="OTV413" s="123"/>
      <c r="OTW413" s="123"/>
      <c r="OTX413" s="123"/>
      <c r="OTY413" s="123"/>
      <c r="OTZ413" s="123"/>
      <c r="OUA413" s="123"/>
      <c r="OUB413" s="123"/>
      <c r="OUC413" s="123"/>
      <c r="OUD413" s="123"/>
      <c r="OUE413" s="123"/>
      <c r="OUF413" s="123"/>
      <c r="OUG413" s="123"/>
      <c r="OUH413" s="123"/>
      <c r="OUI413" s="123"/>
      <c r="OUJ413" s="123"/>
      <c r="OUK413" s="123"/>
      <c r="OUL413" s="123"/>
      <c r="OUM413" s="123"/>
      <c r="OUN413" s="123"/>
      <c r="OUO413" s="123"/>
      <c r="OUP413" s="123"/>
      <c r="OUQ413" s="123"/>
      <c r="OUR413" s="123"/>
      <c r="OUS413" s="123"/>
      <c r="OUT413" s="123"/>
      <c r="OUU413" s="123"/>
      <c r="OUV413" s="123"/>
      <c r="OUW413" s="123"/>
      <c r="OUX413" s="123"/>
      <c r="OUY413" s="123"/>
      <c r="OUZ413" s="123"/>
      <c r="OVA413" s="123"/>
      <c r="OVB413" s="123"/>
      <c r="OVC413" s="123"/>
      <c r="OVD413" s="123"/>
      <c r="OVE413" s="123"/>
      <c r="OVF413" s="123"/>
      <c r="OVG413" s="123"/>
      <c r="OVH413" s="123"/>
      <c r="OVI413" s="123"/>
      <c r="OVJ413" s="123"/>
      <c r="OVK413" s="123"/>
      <c r="OVL413" s="123"/>
      <c r="OVM413" s="123"/>
      <c r="OVN413" s="123"/>
      <c r="OVO413" s="123"/>
      <c r="OVP413" s="123"/>
      <c r="OVQ413" s="123"/>
      <c r="OVR413" s="123"/>
      <c r="OVS413" s="123"/>
      <c r="OVT413" s="123"/>
      <c r="OVU413" s="123"/>
      <c r="OVV413" s="123"/>
      <c r="OVW413" s="123"/>
      <c r="OVX413" s="123"/>
      <c r="OVY413" s="123"/>
      <c r="OVZ413" s="123"/>
      <c r="OWA413" s="123"/>
      <c r="OWB413" s="123"/>
      <c r="OWC413" s="123"/>
      <c r="OWD413" s="123"/>
      <c r="OWE413" s="123"/>
      <c r="OWF413" s="123"/>
      <c r="OWG413" s="123"/>
      <c r="OWH413" s="123"/>
      <c r="OWI413" s="123"/>
      <c r="OWJ413" s="123"/>
      <c r="OWK413" s="123"/>
      <c r="OWL413" s="123"/>
      <c r="OWM413" s="123"/>
      <c r="OWN413" s="123"/>
      <c r="OWO413" s="123"/>
      <c r="OWP413" s="123"/>
      <c r="OWQ413" s="123"/>
      <c r="OWR413" s="123"/>
      <c r="OWS413" s="123"/>
      <c r="OWT413" s="123"/>
      <c r="OWU413" s="123"/>
      <c r="OWV413" s="123"/>
      <c r="OWW413" s="123"/>
      <c r="OWX413" s="123"/>
      <c r="OWY413" s="123"/>
      <c r="OWZ413" s="123"/>
      <c r="OXA413" s="123"/>
      <c r="OXB413" s="123"/>
      <c r="OXC413" s="123"/>
      <c r="OXD413" s="123"/>
      <c r="OXE413" s="123"/>
      <c r="OXF413" s="123"/>
      <c r="OXG413" s="123"/>
      <c r="OXH413" s="123"/>
      <c r="OXI413" s="123"/>
      <c r="OXJ413" s="123"/>
      <c r="OXK413" s="123"/>
      <c r="OXL413" s="123"/>
      <c r="OXM413" s="123"/>
      <c r="OXN413" s="123"/>
      <c r="OXO413" s="123"/>
      <c r="OXP413" s="123"/>
      <c r="OXQ413" s="123"/>
      <c r="OXR413" s="123"/>
      <c r="OXS413" s="123"/>
      <c r="OXT413" s="123"/>
      <c r="OXU413" s="123"/>
      <c r="OXV413" s="123"/>
      <c r="OXW413" s="123"/>
      <c r="OXX413" s="123"/>
      <c r="OXY413" s="123"/>
      <c r="OXZ413" s="123"/>
      <c r="OYA413" s="123"/>
      <c r="OYB413" s="123"/>
      <c r="OYC413" s="123"/>
      <c r="OYD413" s="123"/>
      <c r="OYE413" s="123"/>
      <c r="OYF413" s="123"/>
      <c r="OYG413" s="123"/>
      <c r="OYH413" s="123"/>
      <c r="OYI413" s="123"/>
      <c r="OYJ413" s="123"/>
      <c r="OYK413" s="123"/>
      <c r="OYL413" s="123"/>
      <c r="OYM413" s="123"/>
      <c r="OYN413" s="123"/>
      <c r="OYO413" s="123"/>
      <c r="OYP413" s="123"/>
      <c r="OYQ413" s="123"/>
      <c r="OYR413" s="123"/>
      <c r="OYS413" s="123"/>
      <c r="OYT413" s="123"/>
      <c r="OYU413" s="123"/>
      <c r="OYV413" s="123"/>
      <c r="OYW413" s="123"/>
      <c r="OYX413" s="123"/>
      <c r="OYY413" s="123"/>
      <c r="OYZ413" s="123"/>
      <c r="OZA413" s="123"/>
      <c r="OZB413" s="123"/>
      <c r="OZC413" s="123"/>
      <c r="OZD413" s="123"/>
      <c r="OZE413" s="123"/>
      <c r="OZF413" s="123"/>
      <c r="OZG413" s="123"/>
      <c r="OZH413" s="123"/>
      <c r="OZI413" s="123"/>
      <c r="OZJ413" s="123"/>
      <c r="OZK413" s="123"/>
      <c r="OZL413" s="123"/>
      <c r="OZM413" s="123"/>
      <c r="OZN413" s="123"/>
      <c r="OZO413" s="123"/>
      <c r="OZP413" s="123"/>
      <c r="OZQ413" s="123"/>
      <c r="OZR413" s="123"/>
      <c r="OZS413" s="123"/>
      <c r="OZT413" s="123"/>
      <c r="OZU413" s="123"/>
      <c r="OZV413" s="123"/>
      <c r="OZW413" s="123"/>
      <c r="OZX413" s="123"/>
      <c r="OZY413" s="123"/>
      <c r="OZZ413" s="123"/>
      <c r="PAA413" s="123"/>
      <c r="PAB413" s="123"/>
      <c r="PAC413" s="123"/>
      <c r="PAD413" s="123"/>
      <c r="PAE413" s="123"/>
      <c r="PAF413" s="123"/>
      <c r="PAG413" s="123"/>
      <c r="PAH413" s="123"/>
      <c r="PAI413" s="123"/>
      <c r="PAJ413" s="123"/>
      <c r="PAK413" s="123"/>
      <c r="PAL413" s="123"/>
      <c r="PAM413" s="123"/>
      <c r="PAN413" s="123"/>
      <c r="PAO413" s="123"/>
      <c r="PAP413" s="123"/>
      <c r="PAQ413" s="123"/>
      <c r="PAR413" s="123"/>
      <c r="PAS413" s="123"/>
      <c r="PAT413" s="123"/>
      <c r="PAU413" s="123"/>
      <c r="PAV413" s="123"/>
      <c r="PAW413" s="123"/>
      <c r="PAX413" s="123"/>
      <c r="PAY413" s="123"/>
      <c r="PAZ413" s="123"/>
      <c r="PBA413" s="123"/>
      <c r="PBB413" s="123"/>
      <c r="PBC413" s="123"/>
      <c r="PBD413" s="123"/>
      <c r="PBE413" s="123"/>
      <c r="PBF413" s="123"/>
      <c r="PBG413" s="123"/>
      <c r="PBH413" s="123"/>
      <c r="PBI413" s="123"/>
      <c r="PBJ413" s="123"/>
      <c r="PBK413" s="123"/>
      <c r="PBL413" s="123"/>
      <c r="PBM413" s="123"/>
      <c r="PBN413" s="123"/>
      <c r="PBO413" s="123"/>
      <c r="PBP413" s="123"/>
      <c r="PBQ413" s="123"/>
      <c r="PBR413" s="123"/>
      <c r="PBS413" s="123"/>
      <c r="PBT413" s="123"/>
      <c r="PBU413" s="123"/>
      <c r="PBV413" s="123"/>
      <c r="PBW413" s="123"/>
      <c r="PBX413" s="123"/>
      <c r="PBY413" s="123"/>
      <c r="PBZ413" s="123"/>
      <c r="PCA413" s="123"/>
      <c r="PCB413" s="123"/>
      <c r="PCC413" s="123"/>
      <c r="PCD413" s="123"/>
      <c r="PCE413" s="123"/>
      <c r="PCF413" s="123"/>
      <c r="PCG413" s="123"/>
      <c r="PCH413" s="123"/>
      <c r="PCI413" s="123"/>
      <c r="PCJ413" s="123"/>
      <c r="PCK413" s="123"/>
      <c r="PCL413" s="123"/>
      <c r="PCM413" s="123"/>
      <c r="PCN413" s="123"/>
      <c r="PCO413" s="123"/>
      <c r="PCP413" s="123"/>
      <c r="PCQ413" s="123"/>
      <c r="PCR413" s="123"/>
      <c r="PCS413" s="123"/>
      <c r="PCT413" s="123"/>
      <c r="PCU413" s="123"/>
      <c r="PCV413" s="123"/>
      <c r="PCW413" s="123"/>
      <c r="PCX413" s="123"/>
      <c r="PCY413" s="123"/>
      <c r="PCZ413" s="123"/>
      <c r="PDA413" s="123"/>
      <c r="PDB413" s="123"/>
      <c r="PDC413" s="123"/>
      <c r="PDD413" s="123"/>
      <c r="PDE413" s="123"/>
      <c r="PDF413" s="123"/>
      <c r="PDG413" s="123"/>
      <c r="PDH413" s="123"/>
      <c r="PDI413" s="123"/>
      <c r="PDJ413" s="123"/>
      <c r="PDK413" s="123"/>
      <c r="PDL413" s="123"/>
      <c r="PDM413" s="123"/>
      <c r="PDN413" s="123"/>
      <c r="PDO413" s="123"/>
      <c r="PDP413" s="123"/>
      <c r="PDQ413" s="123"/>
      <c r="PDR413" s="123"/>
      <c r="PDS413" s="123"/>
      <c r="PDT413" s="123"/>
      <c r="PDU413" s="123"/>
      <c r="PDV413" s="123"/>
      <c r="PDW413" s="123"/>
      <c r="PDX413" s="123"/>
      <c r="PDY413" s="123"/>
      <c r="PDZ413" s="123"/>
      <c r="PEA413" s="123"/>
      <c r="PEB413" s="123"/>
      <c r="PEC413" s="123"/>
      <c r="PED413" s="123"/>
      <c r="PEE413" s="123"/>
      <c r="PEF413" s="123"/>
      <c r="PEG413" s="123"/>
      <c r="PEH413" s="123"/>
      <c r="PEI413" s="123"/>
      <c r="PEJ413" s="123"/>
      <c r="PEK413" s="123"/>
      <c r="PEL413" s="123"/>
      <c r="PEM413" s="123"/>
      <c r="PEN413" s="123"/>
      <c r="PEO413" s="123"/>
      <c r="PEP413" s="123"/>
      <c r="PEQ413" s="123"/>
      <c r="PER413" s="123"/>
      <c r="PES413" s="123"/>
      <c r="PET413" s="123"/>
      <c r="PEU413" s="123"/>
      <c r="PEV413" s="123"/>
      <c r="PEW413" s="123"/>
      <c r="PEX413" s="123"/>
      <c r="PEY413" s="123"/>
      <c r="PEZ413" s="123"/>
      <c r="PFA413" s="123"/>
      <c r="PFB413" s="123"/>
      <c r="PFC413" s="123"/>
      <c r="PFD413" s="123"/>
      <c r="PFE413" s="123"/>
      <c r="PFF413" s="123"/>
      <c r="PFG413" s="123"/>
      <c r="PFH413" s="123"/>
      <c r="PFI413" s="123"/>
      <c r="PFJ413" s="123"/>
      <c r="PFK413" s="123"/>
      <c r="PFL413" s="123"/>
      <c r="PFM413" s="123"/>
      <c r="PFN413" s="123"/>
      <c r="PFO413" s="123"/>
      <c r="PFP413" s="123"/>
      <c r="PFQ413" s="123"/>
      <c r="PFR413" s="123"/>
      <c r="PFS413" s="123"/>
      <c r="PFT413" s="123"/>
      <c r="PFU413" s="123"/>
      <c r="PFV413" s="123"/>
      <c r="PFW413" s="123"/>
      <c r="PFX413" s="123"/>
      <c r="PFY413" s="123"/>
      <c r="PFZ413" s="123"/>
      <c r="PGA413" s="123"/>
      <c r="PGB413" s="123"/>
      <c r="PGC413" s="123"/>
      <c r="PGD413" s="123"/>
      <c r="PGE413" s="123"/>
      <c r="PGF413" s="123"/>
      <c r="PGG413" s="123"/>
      <c r="PGH413" s="123"/>
      <c r="PGI413" s="123"/>
      <c r="PGJ413" s="123"/>
      <c r="PGK413" s="123"/>
      <c r="PGL413" s="123"/>
      <c r="PGM413" s="123"/>
      <c r="PGN413" s="123"/>
      <c r="PGO413" s="123"/>
      <c r="PGP413" s="123"/>
      <c r="PGQ413" s="123"/>
      <c r="PGR413" s="123"/>
      <c r="PGS413" s="123"/>
      <c r="PGT413" s="123"/>
      <c r="PGU413" s="123"/>
      <c r="PGV413" s="123"/>
      <c r="PGW413" s="123"/>
      <c r="PGX413" s="123"/>
      <c r="PGY413" s="123"/>
      <c r="PGZ413" s="123"/>
      <c r="PHA413" s="123"/>
      <c r="PHB413" s="123"/>
      <c r="PHC413" s="123"/>
      <c r="PHD413" s="123"/>
      <c r="PHE413" s="123"/>
      <c r="PHF413" s="123"/>
      <c r="PHG413" s="123"/>
      <c r="PHH413" s="123"/>
      <c r="PHI413" s="123"/>
      <c r="PHJ413" s="123"/>
      <c r="PHK413" s="123"/>
      <c r="PHL413" s="123"/>
      <c r="PHM413" s="123"/>
      <c r="PHN413" s="123"/>
      <c r="PHO413" s="123"/>
      <c r="PHP413" s="123"/>
      <c r="PHQ413" s="123"/>
      <c r="PHR413" s="123"/>
      <c r="PHS413" s="123"/>
      <c r="PHT413" s="123"/>
      <c r="PHU413" s="123"/>
      <c r="PHV413" s="123"/>
      <c r="PHW413" s="123"/>
      <c r="PHX413" s="123"/>
      <c r="PHY413" s="123"/>
      <c r="PHZ413" s="123"/>
      <c r="PIA413" s="123"/>
      <c r="PIB413" s="123"/>
      <c r="PIC413" s="123"/>
      <c r="PID413" s="123"/>
      <c r="PIE413" s="123"/>
      <c r="PIF413" s="123"/>
      <c r="PIG413" s="123"/>
      <c r="PIH413" s="123"/>
      <c r="PII413" s="123"/>
      <c r="PIJ413" s="123"/>
      <c r="PIK413" s="123"/>
      <c r="PIL413" s="123"/>
      <c r="PIM413" s="123"/>
      <c r="PIN413" s="123"/>
      <c r="PIO413" s="123"/>
      <c r="PIP413" s="123"/>
      <c r="PIQ413" s="123"/>
      <c r="PIR413" s="123"/>
      <c r="PIS413" s="123"/>
      <c r="PIT413" s="123"/>
      <c r="PIU413" s="123"/>
      <c r="PIV413" s="123"/>
      <c r="PIW413" s="123"/>
      <c r="PIX413" s="123"/>
      <c r="PIY413" s="123"/>
      <c r="PIZ413" s="123"/>
      <c r="PJA413" s="123"/>
      <c r="PJB413" s="123"/>
      <c r="PJC413" s="123"/>
      <c r="PJD413" s="123"/>
      <c r="PJE413" s="123"/>
      <c r="PJF413" s="123"/>
      <c r="PJG413" s="123"/>
      <c r="PJH413" s="123"/>
      <c r="PJI413" s="123"/>
      <c r="PJJ413" s="123"/>
      <c r="PJK413" s="123"/>
      <c r="PJL413" s="123"/>
      <c r="PJM413" s="123"/>
      <c r="PJN413" s="123"/>
      <c r="PJO413" s="123"/>
      <c r="PJP413" s="123"/>
      <c r="PJQ413" s="123"/>
      <c r="PJR413" s="123"/>
      <c r="PJS413" s="123"/>
      <c r="PJT413" s="123"/>
      <c r="PJU413" s="123"/>
      <c r="PJV413" s="123"/>
      <c r="PJW413" s="123"/>
      <c r="PJX413" s="123"/>
      <c r="PJY413" s="123"/>
      <c r="PJZ413" s="123"/>
      <c r="PKA413" s="123"/>
      <c r="PKB413" s="123"/>
      <c r="PKC413" s="123"/>
      <c r="PKD413" s="123"/>
      <c r="PKE413" s="123"/>
      <c r="PKF413" s="123"/>
      <c r="PKG413" s="123"/>
      <c r="PKH413" s="123"/>
      <c r="PKI413" s="123"/>
      <c r="PKJ413" s="123"/>
      <c r="PKK413" s="123"/>
      <c r="PKL413" s="123"/>
      <c r="PKM413" s="123"/>
      <c r="PKN413" s="123"/>
      <c r="PKO413" s="123"/>
      <c r="PKP413" s="123"/>
      <c r="PKQ413" s="123"/>
      <c r="PKR413" s="123"/>
      <c r="PKS413" s="123"/>
      <c r="PKT413" s="123"/>
      <c r="PKU413" s="123"/>
      <c r="PKV413" s="123"/>
      <c r="PKW413" s="123"/>
      <c r="PKX413" s="123"/>
      <c r="PKY413" s="123"/>
      <c r="PKZ413" s="123"/>
      <c r="PLA413" s="123"/>
      <c r="PLB413" s="123"/>
      <c r="PLC413" s="123"/>
      <c r="PLD413" s="123"/>
      <c r="PLE413" s="123"/>
      <c r="PLF413" s="123"/>
      <c r="PLG413" s="123"/>
      <c r="PLH413" s="123"/>
      <c r="PLI413" s="123"/>
      <c r="PLJ413" s="123"/>
      <c r="PLK413" s="123"/>
      <c r="PLL413" s="123"/>
      <c r="PLM413" s="123"/>
      <c r="PLN413" s="123"/>
      <c r="PLO413" s="123"/>
      <c r="PLP413" s="123"/>
      <c r="PLQ413" s="123"/>
      <c r="PLR413" s="123"/>
      <c r="PLS413" s="123"/>
      <c r="PLT413" s="123"/>
      <c r="PLU413" s="123"/>
      <c r="PLV413" s="123"/>
      <c r="PLW413" s="123"/>
      <c r="PLX413" s="123"/>
      <c r="PLY413" s="123"/>
      <c r="PLZ413" s="123"/>
      <c r="PMA413" s="123"/>
      <c r="PMB413" s="123"/>
      <c r="PMC413" s="123"/>
      <c r="PMD413" s="123"/>
      <c r="PME413" s="123"/>
      <c r="PMF413" s="123"/>
      <c r="PMG413" s="123"/>
      <c r="PMH413" s="123"/>
      <c r="PMI413" s="123"/>
      <c r="PMJ413" s="123"/>
      <c r="PMK413" s="123"/>
      <c r="PML413" s="123"/>
      <c r="PMM413" s="123"/>
      <c r="PMN413" s="123"/>
      <c r="PMO413" s="123"/>
      <c r="PMP413" s="123"/>
      <c r="PMQ413" s="123"/>
      <c r="PMR413" s="123"/>
      <c r="PMS413" s="123"/>
      <c r="PMT413" s="123"/>
      <c r="PMU413" s="123"/>
      <c r="PMV413" s="123"/>
      <c r="PMW413" s="123"/>
      <c r="PMX413" s="123"/>
      <c r="PMY413" s="123"/>
      <c r="PMZ413" s="123"/>
      <c r="PNA413" s="123"/>
      <c r="PNB413" s="123"/>
      <c r="PNC413" s="123"/>
      <c r="PND413" s="123"/>
      <c r="PNE413" s="123"/>
      <c r="PNF413" s="123"/>
      <c r="PNG413" s="123"/>
      <c r="PNH413" s="123"/>
      <c r="PNI413" s="123"/>
      <c r="PNJ413" s="123"/>
      <c r="PNK413" s="123"/>
      <c r="PNL413" s="123"/>
      <c r="PNM413" s="123"/>
      <c r="PNN413" s="123"/>
      <c r="PNO413" s="123"/>
      <c r="PNP413" s="123"/>
      <c r="PNQ413" s="123"/>
      <c r="PNR413" s="123"/>
      <c r="PNS413" s="123"/>
      <c r="PNT413" s="123"/>
      <c r="PNU413" s="123"/>
      <c r="PNV413" s="123"/>
      <c r="PNW413" s="123"/>
      <c r="PNX413" s="123"/>
      <c r="PNY413" s="123"/>
      <c r="PNZ413" s="123"/>
      <c r="POA413" s="123"/>
      <c r="POB413" s="123"/>
      <c r="POC413" s="123"/>
      <c r="POD413" s="123"/>
      <c r="POE413" s="123"/>
      <c r="POF413" s="123"/>
      <c r="POG413" s="123"/>
      <c r="POH413" s="123"/>
      <c r="POI413" s="123"/>
      <c r="POJ413" s="123"/>
      <c r="POK413" s="123"/>
      <c r="POL413" s="123"/>
      <c r="POM413" s="123"/>
      <c r="PON413" s="123"/>
      <c r="POO413" s="123"/>
      <c r="POP413" s="123"/>
      <c r="POQ413" s="123"/>
      <c r="POR413" s="123"/>
      <c r="POS413" s="123"/>
      <c r="POT413" s="123"/>
      <c r="POU413" s="123"/>
      <c r="POV413" s="123"/>
      <c r="POW413" s="123"/>
      <c r="POX413" s="123"/>
      <c r="POY413" s="123"/>
      <c r="POZ413" s="123"/>
      <c r="PPA413" s="123"/>
      <c r="PPB413" s="123"/>
      <c r="PPC413" s="123"/>
      <c r="PPD413" s="123"/>
      <c r="PPE413" s="123"/>
      <c r="PPF413" s="123"/>
      <c r="PPG413" s="123"/>
      <c r="PPH413" s="123"/>
      <c r="PPI413" s="123"/>
      <c r="PPJ413" s="123"/>
      <c r="PPK413" s="123"/>
      <c r="PPL413" s="123"/>
      <c r="PPM413" s="123"/>
      <c r="PPN413" s="123"/>
      <c r="PPO413" s="123"/>
      <c r="PPP413" s="123"/>
      <c r="PPQ413" s="123"/>
      <c r="PPR413" s="123"/>
      <c r="PPS413" s="123"/>
      <c r="PPT413" s="123"/>
      <c r="PPU413" s="123"/>
      <c r="PPV413" s="123"/>
      <c r="PPW413" s="123"/>
      <c r="PPX413" s="123"/>
      <c r="PPY413" s="123"/>
      <c r="PPZ413" s="123"/>
      <c r="PQA413" s="123"/>
      <c r="PQB413" s="123"/>
      <c r="PQC413" s="123"/>
      <c r="PQD413" s="123"/>
      <c r="PQE413" s="123"/>
      <c r="PQF413" s="123"/>
      <c r="PQG413" s="123"/>
      <c r="PQH413" s="123"/>
      <c r="PQI413" s="123"/>
      <c r="PQJ413" s="123"/>
      <c r="PQK413" s="123"/>
      <c r="PQL413" s="123"/>
      <c r="PQM413" s="123"/>
      <c r="PQN413" s="123"/>
      <c r="PQO413" s="123"/>
      <c r="PQP413" s="123"/>
      <c r="PQQ413" s="123"/>
      <c r="PQR413" s="123"/>
      <c r="PQS413" s="123"/>
      <c r="PQT413" s="123"/>
      <c r="PQU413" s="123"/>
      <c r="PQV413" s="123"/>
      <c r="PQW413" s="123"/>
      <c r="PQX413" s="123"/>
      <c r="PQY413" s="123"/>
      <c r="PQZ413" s="123"/>
      <c r="PRA413" s="123"/>
      <c r="PRB413" s="123"/>
      <c r="PRC413" s="123"/>
      <c r="PRD413" s="123"/>
      <c r="PRE413" s="123"/>
      <c r="PRF413" s="123"/>
      <c r="PRG413" s="123"/>
      <c r="PRH413" s="123"/>
      <c r="PRI413" s="123"/>
      <c r="PRJ413" s="123"/>
      <c r="PRK413" s="123"/>
      <c r="PRL413" s="123"/>
      <c r="PRM413" s="123"/>
      <c r="PRN413" s="123"/>
      <c r="PRO413" s="123"/>
      <c r="PRP413" s="123"/>
      <c r="PRQ413" s="123"/>
      <c r="PRR413" s="123"/>
      <c r="PRS413" s="123"/>
      <c r="PRT413" s="123"/>
      <c r="PRU413" s="123"/>
      <c r="PRV413" s="123"/>
      <c r="PRW413" s="123"/>
      <c r="PRX413" s="123"/>
      <c r="PRY413" s="123"/>
      <c r="PRZ413" s="123"/>
      <c r="PSA413" s="123"/>
      <c r="PSB413" s="123"/>
      <c r="PSC413" s="123"/>
      <c r="PSD413" s="123"/>
      <c r="PSE413" s="123"/>
      <c r="PSF413" s="123"/>
      <c r="PSG413" s="123"/>
      <c r="PSH413" s="123"/>
      <c r="PSI413" s="123"/>
      <c r="PSJ413" s="123"/>
      <c r="PSK413" s="123"/>
      <c r="PSL413" s="123"/>
      <c r="PSM413" s="123"/>
      <c r="PSN413" s="123"/>
      <c r="PSO413" s="123"/>
      <c r="PSP413" s="123"/>
      <c r="PSQ413" s="123"/>
      <c r="PSR413" s="123"/>
      <c r="PSS413" s="123"/>
      <c r="PST413" s="123"/>
      <c r="PSU413" s="123"/>
      <c r="PSV413" s="123"/>
      <c r="PSW413" s="123"/>
      <c r="PSX413" s="123"/>
      <c r="PSY413" s="123"/>
      <c r="PSZ413" s="123"/>
      <c r="PTA413" s="123"/>
      <c r="PTB413" s="123"/>
      <c r="PTC413" s="123"/>
      <c r="PTD413" s="123"/>
      <c r="PTE413" s="123"/>
      <c r="PTF413" s="123"/>
      <c r="PTG413" s="123"/>
      <c r="PTH413" s="123"/>
      <c r="PTI413" s="123"/>
      <c r="PTJ413" s="123"/>
      <c r="PTK413" s="123"/>
      <c r="PTL413" s="123"/>
      <c r="PTM413" s="123"/>
      <c r="PTN413" s="123"/>
      <c r="PTO413" s="123"/>
      <c r="PTP413" s="123"/>
      <c r="PTQ413" s="123"/>
      <c r="PTR413" s="123"/>
      <c r="PTS413" s="123"/>
      <c r="PTT413" s="123"/>
      <c r="PTU413" s="123"/>
      <c r="PTV413" s="123"/>
      <c r="PTW413" s="123"/>
      <c r="PTX413" s="123"/>
      <c r="PTY413" s="123"/>
      <c r="PTZ413" s="123"/>
      <c r="PUA413" s="123"/>
      <c r="PUB413" s="123"/>
      <c r="PUC413" s="123"/>
      <c r="PUD413" s="123"/>
      <c r="PUE413" s="123"/>
      <c r="PUF413" s="123"/>
      <c r="PUG413" s="123"/>
      <c r="PUH413" s="123"/>
      <c r="PUI413" s="123"/>
      <c r="PUJ413" s="123"/>
      <c r="PUK413" s="123"/>
      <c r="PUL413" s="123"/>
      <c r="PUM413" s="123"/>
      <c r="PUN413" s="123"/>
      <c r="PUO413" s="123"/>
      <c r="PUP413" s="123"/>
      <c r="PUQ413" s="123"/>
      <c r="PUR413" s="123"/>
      <c r="PUS413" s="123"/>
      <c r="PUT413" s="123"/>
      <c r="PUU413" s="123"/>
      <c r="PUV413" s="123"/>
      <c r="PUW413" s="123"/>
      <c r="PUX413" s="123"/>
      <c r="PUY413" s="123"/>
      <c r="PUZ413" s="123"/>
      <c r="PVA413" s="123"/>
      <c r="PVB413" s="123"/>
      <c r="PVC413" s="123"/>
      <c r="PVD413" s="123"/>
      <c r="PVE413" s="123"/>
      <c r="PVF413" s="123"/>
      <c r="PVG413" s="123"/>
      <c r="PVH413" s="123"/>
      <c r="PVI413" s="123"/>
      <c r="PVJ413" s="123"/>
      <c r="PVK413" s="123"/>
      <c r="PVL413" s="123"/>
      <c r="PVM413" s="123"/>
      <c r="PVN413" s="123"/>
      <c r="PVO413" s="123"/>
      <c r="PVP413" s="123"/>
      <c r="PVQ413" s="123"/>
      <c r="PVR413" s="123"/>
      <c r="PVS413" s="123"/>
      <c r="PVT413" s="123"/>
      <c r="PVU413" s="123"/>
      <c r="PVV413" s="123"/>
      <c r="PVW413" s="123"/>
      <c r="PVX413" s="123"/>
      <c r="PVY413" s="123"/>
      <c r="PVZ413" s="123"/>
      <c r="PWA413" s="123"/>
      <c r="PWB413" s="123"/>
      <c r="PWC413" s="123"/>
      <c r="PWD413" s="123"/>
      <c r="PWE413" s="123"/>
      <c r="PWF413" s="123"/>
      <c r="PWG413" s="123"/>
      <c r="PWH413" s="123"/>
      <c r="PWI413" s="123"/>
      <c r="PWJ413" s="123"/>
      <c r="PWK413" s="123"/>
      <c r="PWL413" s="123"/>
      <c r="PWM413" s="123"/>
      <c r="PWN413" s="123"/>
      <c r="PWO413" s="123"/>
      <c r="PWP413" s="123"/>
      <c r="PWQ413" s="123"/>
      <c r="PWR413" s="123"/>
      <c r="PWS413" s="123"/>
      <c r="PWT413" s="123"/>
      <c r="PWU413" s="123"/>
      <c r="PWV413" s="123"/>
      <c r="PWW413" s="123"/>
      <c r="PWX413" s="123"/>
      <c r="PWY413" s="123"/>
      <c r="PWZ413" s="123"/>
      <c r="PXA413" s="123"/>
      <c r="PXB413" s="123"/>
      <c r="PXC413" s="123"/>
      <c r="PXD413" s="123"/>
      <c r="PXE413" s="123"/>
      <c r="PXF413" s="123"/>
      <c r="PXG413" s="123"/>
      <c r="PXH413" s="123"/>
      <c r="PXI413" s="123"/>
      <c r="PXJ413" s="123"/>
      <c r="PXK413" s="123"/>
      <c r="PXL413" s="123"/>
      <c r="PXM413" s="123"/>
      <c r="PXN413" s="123"/>
      <c r="PXO413" s="123"/>
      <c r="PXP413" s="123"/>
      <c r="PXQ413" s="123"/>
      <c r="PXR413" s="123"/>
      <c r="PXS413" s="123"/>
      <c r="PXT413" s="123"/>
      <c r="PXU413" s="123"/>
      <c r="PXV413" s="123"/>
      <c r="PXW413" s="123"/>
      <c r="PXX413" s="123"/>
      <c r="PXY413" s="123"/>
      <c r="PXZ413" s="123"/>
      <c r="PYA413" s="123"/>
      <c r="PYB413" s="123"/>
      <c r="PYC413" s="123"/>
      <c r="PYD413" s="123"/>
      <c r="PYE413" s="123"/>
      <c r="PYF413" s="123"/>
      <c r="PYG413" s="123"/>
      <c r="PYH413" s="123"/>
      <c r="PYI413" s="123"/>
      <c r="PYJ413" s="123"/>
      <c r="PYK413" s="123"/>
      <c r="PYL413" s="123"/>
      <c r="PYM413" s="123"/>
      <c r="PYN413" s="123"/>
      <c r="PYO413" s="123"/>
      <c r="PYP413" s="123"/>
      <c r="PYQ413" s="123"/>
      <c r="PYR413" s="123"/>
      <c r="PYS413" s="123"/>
      <c r="PYT413" s="123"/>
      <c r="PYU413" s="123"/>
      <c r="PYV413" s="123"/>
      <c r="PYW413" s="123"/>
      <c r="PYX413" s="123"/>
      <c r="PYY413" s="123"/>
      <c r="PYZ413" s="123"/>
      <c r="PZA413" s="123"/>
      <c r="PZB413" s="123"/>
      <c r="PZC413" s="123"/>
      <c r="PZD413" s="123"/>
      <c r="PZE413" s="123"/>
      <c r="PZF413" s="123"/>
      <c r="PZG413" s="123"/>
      <c r="PZH413" s="123"/>
      <c r="PZI413" s="123"/>
      <c r="PZJ413" s="123"/>
      <c r="PZK413" s="123"/>
      <c r="PZL413" s="123"/>
      <c r="PZM413" s="123"/>
      <c r="PZN413" s="123"/>
      <c r="PZO413" s="123"/>
      <c r="PZP413" s="123"/>
      <c r="PZQ413" s="123"/>
      <c r="PZR413" s="123"/>
      <c r="PZS413" s="123"/>
      <c r="PZT413" s="123"/>
      <c r="PZU413" s="123"/>
      <c r="PZV413" s="123"/>
      <c r="PZW413" s="123"/>
      <c r="PZX413" s="123"/>
      <c r="PZY413" s="123"/>
      <c r="PZZ413" s="123"/>
      <c r="QAA413" s="123"/>
      <c r="QAB413" s="123"/>
      <c r="QAC413" s="123"/>
      <c r="QAD413" s="123"/>
      <c r="QAE413" s="123"/>
      <c r="QAF413" s="123"/>
      <c r="QAG413" s="123"/>
      <c r="QAH413" s="123"/>
      <c r="QAI413" s="123"/>
      <c r="QAJ413" s="123"/>
      <c r="QAK413" s="123"/>
      <c r="QAL413" s="123"/>
      <c r="QAM413" s="123"/>
      <c r="QAN413" s="123"/>
      <c r="QAO413" s="123"/>
      <c r="QAP413" s="123"/>
      <c r="QAQ413" s="123"/>
      <c r="QAR413" s="123"/>
      <c r="QAS413" s="123"/>
      <c r="QAT413" s="123"/>
      <c r="QAU413" s="123"/>
      <c r="QAV413" s="123"/>
      <c r="QAW413" s="123"/>
      <c r="QAX413" s="123"/>
      <c r="QAY413" s="123"/>
      <c r="QAZ413" s="123"/>
      <c r="QBA413" s="123"/>
      <c r="QBB413" s="123"/>
      <c r="QBC413" s="123"/>
      <c r="QBD413" s="123"/>
      <c r="QBE413" s="123"/>
      <c r="QBF413" s="123"/>
      <c r="QBG413" s="123"/>
      <c r="QBH413" s="123"/>
      <c r="QBI413" s="123"/>
      <c r="QBJ413" s="123"/>
      <c r="QBK413" s="123"/>
      <c r="QBL413" s="123"/>
      <c r="QBM413" s="123"/>
      <c r="QBN413" s="123"/>
      <c r="QBO413" s="123"/>
      <c r="QBP413" s="123"/>
      <c r="QBQ413" s="123"/>
      <c r="QBR413" s="123"/>
      <c r="QBS413" s="123"/>
      <c r="QBT413" s="123"/>
      <c r="QBU413" s="123"/>
      <c r="QBV413" s="123"/>
      <c r="QBW413" s="123"/>
      <c r="QBX413" s="123"/>
      <c r="QBY413" s="123"/>
      <c r="QBZ413" s="123"/>
      <c r="QCA413" s="123"/>
      <c r="QCB413" s="123"/>
      <c r="QCC413" s="123"/>
      <c r="QCD413" s="123"/>
      <c r="QCE413" s="123"/>
      <c r="QCF413" s="123"/>
      <c r="QCG413" s="123"/>
      <c r="QCH413" s="123"/>
      <c r="QCI413" s="123"/>
      <c r="QCJ413" s="123"/>
      <c r="QCK413" s="123"/>
      <c r="QCL413" s="123"/>
      <c r="QCM413" s="123"/>
      <c r="QCN413" s="123"/>
      <c r="QCO413" s="123"/>
      <c r="QCP413" s="123"/>
      <c r="QCQ413" s="123"/>
      <c r="QCR413" s="123"/>
      <c r="QCS413" s="123"/>
      <c r="QCT413" s="123"/>
      <c r="QCU413" s="123"/>
      <c r="QCV413" s="123"/>
      <c r="QCW413" s="123"/>
      <c r="QCX413" s="123"/>
      <c r="QCY413" s="123"/>
      <c r="QCZ413" s="123"/>
      <c r="QDA413" s="123"/>
      <c r="QDB413" s="123"/>
      <c r="QDC413" s="123"/>
      <c r="QDD413" s="123"/>
      <c r="QDE413" s="123"/>
      <c r="QDF413" s="123"/>
      <c r="QDG413" s="123"/>
      <c r="QDH413" s="123"/>
      <c r="QDI413" s="123"/>
      <c r="QDJ413" s="123"/>
      <c r="QDK413" s="123"/>
      <c r="QDL413" s="123"/>
      <c r="QDM413" s="123"/>
      <c r="QDN413" s="123"/>
      <c r="QDO413" s="123"/>
      <c r="QDP413" s="123"/>
      <c r="QDQ413" s="123"/>
      <c r="QDR413" s="123"/>
      <c r="QDS413" s="123"/>
      <c r="QDT413" s="123"/>
      <c r="QDU413" s="123"/>
      <c r="QDV413" s="123"/>
      <c r="QDW413" s="123"/>
      <c r="QDX413" s="123"/>
      <c r="QDY413" s="123"/>
      <c r="QDZ413" s="123"/>
      <c r="QEA413" s="123"/>
      <c r="QEB413" s="123"/>
      <c r="QEC413" s="123"/>
      <c r="QED413" s="123"/>
      <c r="QEE413" s="123"/>
      <c r="QEF413" s="123"/>
      <c r="QEG413" s="123"/>
      <c r="QEH413" s="123"/>
      <c r="QEI413" s="123"/>
      <c r="QEJ413" s="123"/>
      <c r="QEK413" s="123"/>
      <c r="QEL413" s="123"/>
      <c r="QEM413" s="123"/>
      <c r="QEN413" s="123"/>
      <c r="QEO413" s="123"/>
      <c r="QEP413" s="123"/>
      <c r="QEQ413" s="123"/>
      <c r="QER413" s="123"/>
      <c r="QES413" s="123"/>
      <c r="QET413" s="123"/>
      <c r="QEU413" s="123"/>
      <c r="QEV413" s="123"/>
      <c r="QEW413" s="123"/>
      <c r="QEX413" s="123"/>
      <c r="QEY413" s="123"/>
      <c r="QEZ413" s="123"/>
      <c r="QFA413" s="123"/>
      <c r="QFB413" s="123"/>
      <c r="QFC413" s="123"/>
      <c r="QFD413" s="123"/>
      <c r="QFE413" s="123"/>
      <c r="QFF413" s="123"/>
      <c r="QFG413" s="123"/>
      <c r="QFH413" s="123"/>
      <c r="QFI413" s="123"/>
      <c r="QFJ413" s="123"/>
      <c r="QFK413" s="123"/>
      <c r="QFL413" s="123"/>
      <c r="QFM413" s="123"/>
      <c r="QFN413" s="123"/>
      <c r="QFO413" s="123"/>
      <c r="QFP413" s="123"/>
      <c r="QFQ413" s="123"/>
      <c r="QFR413" s="123"/>
      <c r="QFS413" s="123"/>
      <c r="QFT413" s="123"/>
      <c r="QFU413" s="123"/>
      <c r="QFV413" s="123"/>
      <c r="QFW413" s="123"/>
      <c r="QFX413" s="123"/>
      <c r="QFY413" s="123"/>
      <c r="QFZ413" s="123"/>
      <c r="QGA413" s="123"/>
      <c r="QGB413" s="123"/>
      <c r="QGC413" s="123"/>
      <c r="QGD413" s="123"/>
      <c r="QGE413" s="123"/>
      <c r="QGF413" s="123"/>
      <c r="QGG413" s="123"/>
      <c r="QGH413" s="123"/>
      <c r="QGI413" s="123"/>
      <c r="QGJ413" s="123"/>
      <c r="QGK413" s="123"/>
      <c r="QGL413" s="123"/>
      <c r="QGM413" s="123"/>
      <c r="QGN413" s="123"/>
      <c r="QGO413" s="123"/>
      <c r="QGP413" s="123"/>
      <c r="QGQ413" s="123"/>
      <c r="QGR413" s="123"/>
      <c r="QGS413" s="123"/>
      <c r="QGT413" s="123"/>
      <c r="QGU413" s="123"/>
      <c r="QGV413" s="123"/>
      <c r="QGW413" s="123"/>
      <c r="QGX413" s="123"/>
      <c r="QGY413" s="123"/>
      <c r="QGZ413" s="123"/>
      <c r="QHA413" s="123"/>
      <c r="QHB413" s="123"/>
      <c r="QHC413" s="123"/>
      <c r="QHD413" s="123"/>
      <c r="QHE413" s="123"/>
      <c r="QHF413" s="123"/>
      <c r="QHG413" s="123"/>
      <c r="QHH413" s="123"/>
      <c r="QHI413" s="123"/>
      <c r="QHJ413" s="123"/>
      <c r="QHK413" s="123"/>
      <c r="QHL413" s="123"/>
      <c r="QHM413" s="123"/>
      <c r="QHN413" s="123"/>
      <c r="QHO413" s="123"/>
      <c r="QHP413" s="123"/>
      <c r="QHQ413" s="123"/>
      <c r="QHR413" s="123"/>
      <c r="QHS413" s="123"/>
      <c r="QHT413" s="123"/>
      <c r="QHU413" s="123"/>
      <c r="QHV413" s="123"/>
      <c r="QHW413" s="123"/>
      <c r="QHX413" s="123"/>
      <c r="QHY413" s="123"/>
      <c r="QHZ413" s="123"/>
      <c r="QIA413" s="123"/>
      <c r="QIB413" s="123"/>
      <c r="QIC413" s="123"/>
      <c r="QID413" s="123"/>
      <c r="QIE413" s="123"/>
      <c r="QIF413" s="123"/>
      <c r="QIG413" s="123"/>
      <c r="QIH413" s="123"/>
      <c r="QII413" s="123"/>
      <c r="QIJ413" s="123"/>
      <c r="QIK413" s="123"/>
      <c r="QIL413" s="123"/>
      <c r="QIM413" s="123"/>
      <c r="QIN413" s="123"/>
      <c r="QIO413" s="123"/>
      <c r="QIP413" s="123"/>
      <c r="QIQ413" s="123"/>
      <c r="QIR413" s="123"/>
      <c r="QIS413" s="123"/>
      <c r="QIT413" s="123"/>
      <c r="QIU413" s="123"/>
      <c r="QIV413" s="123"/>
      <c r="QIW413" s="123"/>
      <c r="QIX413" s="123"/>
      <c r="QIY413" s="123"/>
      <c r="QIZ413" s="123"/>
      <c r="QJA413" s="123"/>
      <c r="QJB413" s="123"/>
      <c r="QJC413" s="123"/>
      <c r="QJD413" s="123"/>
      <c r="QJE413" s="123"/>
      <c r="QJF413" s="123"/>
      <c r="QJG413" s="123"/>
      <c r="QJH413" s="123"/>
      <c r="QJI413" s="123"/>
      <c r="QJJ413" s="123"/>
      <c r="QJK413" s="123"/>
      <c r="QJL413" s="123"/>
      <c r="QJM413" s="123"/>
      <c r="QJN413" s="123"/>
      <c r="QJO413" s="123"/>
      <c r="QJP413" s="123"/>
      <c r="QJQ413" s="123"/>
      <c r="QJR413" s="123"/>
      <c r="QJS413" s="123"/>
      <c r="QJT413" s="123"/>
      <c r="QJU413" s="123"/>
      <c r="QJV413" s="123"/>
      <c r="QJW413" s="123"/>
      <c r="QJX413" s="123"/>
      <c r="QJY413" s="123"/>
      <c r="QJZ413" s="123"/>
      <c r="QKA413" s="123"/>
      <c r="QKB413" s="123"/>
      <c r="QKC413" s="123"/>
      <c r="QKD413" s="123"/>
      <c r="QKE413" s="123"/>
      <c r="QKF413" s="123"/>
      <c r="QKG413" s="123"/>
      <c r="QKH413" s="123"/>
      <c r="QKI413" s="123"/>
      <c r="QKJ413" s="123"/>
      <c r="QKK413" s="123"/>
      <c r="QKL413" s="123"/>
      <c r="QKM413" s="123"/>
      <c r="QKN413" s="123"/>
      <c r="QKO413" s="123"/>
      <c r="QKP413" s="123"/>
      <c r="QKQ413" s="123"/>
      <c r="QKR413" s="123"/>
      <c r="QKS413" s="123"/>
      <c r="QKT413" s="123"/>
      <c r="QKU413" s="123"/>
      <c r="QKV413" s="123"/>
      <c r="QKW413" s="123"/>
      <c r="QKX413" s="123"/>
      <c r="QKY413" s="123"/>
      <c r="QKZ413" s="123"/>
      <c r="QLA413" s="123"/>
      <c r="QLB413" s="123"/>
      <c r="QLC413" s="123"/>
      <c r="QLD413" s="123"/>
      <c r="QLE413" s="123"/>
      <c r="QLF413" s="123"/>
      <c r="QLG413" s="123"/>
      <c r="QLH413" s="123"/>
      <c r="QLI413" s="123"/>
      <c r="QLJ413" s="123"/>
      <c r="QLK413" s="123"/>
      <c r="QLL413" s="123"/>
      <c r="QLM413" s="123"/>
      <c r="QLN413" s="123"/>
      <c r="QLO413" s="123"/>
      <c r="QLP413" s="123"/>
      <c r="QLQ413" s="123"/>
      <c r="QLR413" s="123"/>
      <c r="QLS413" s="123"/>
      <c r="QLT413" s="123"/>
      <c r="QLU413" s="123"/>
      <c r="QLV413" s="123"/>
      <c r="QLW413" s="123"/>
      <c r="QLX413" s="123"/>
      <c r="QLY413" s="123"/>
      <c r="QLZ413" s="123"/>
      <c r="QMA413" s="123"/>
      <c r="QMB413" s="123"/>
      <c r="QMC413" s="123"/>
      <c r="QMD413" s="123"/>
      <c r="QME413" s="123"/>
      <c r="QMF413" s="123"/>
      <c r="QMG413" s="123"/>
      <c r="QMH413" s="123"/>
      <c r="QMI413" s="123"/>
      <c r="QMJ413" s="123"/>
      <c r="QMK413" s="123"/>
      <c r="QML413" s="123"/>
      <c r="QMM413" s="123"/>
      <c r="QMN413" s="123"/>
      <c r="QMO413" s="123"/>
      <c r="QMP413" s="123"/>
      <c r="QMQ413" s="123"/>
      <c r="QMR413" s="123"/>
      <c r="QMS413" s="123"/>
      <c r="QMT413" s="123"/>
      <c r="QMU413" s="123"/>
      <c r="QMV413" s="123"/>
      <c r="QMW413" s="123"/>
      <c r="QMX413" s="123"/>
      <c r="QMY413" s="123"/>
      <c r="QMZ413" s="123"/>
      <c r="QNA413" s="123"/>
      <c r="QNB413" s="123"/>
      <c r="QNC413" s="123"/>
      <c r="QND413" s="123"/>
      <c r="QNE413" s="123"/>
      <c r="QNF413" s="123"/>
      <c r="QNG413" s="123"/>
      <c r="QNH413" s="123"/>
      <c r="QNI413" s="123"/>
      <c r="QNJ413" s="123"/>
      <c r="QNK413" s="123"/>
      <c r="QNL413" s="123"/>
      <c r="QNM413" s="123"/>
      <c r="QNN413" s="123"/>
      <c r="QNO413" s="123"/>
      <c r="QNP413" s="123"/>
      <c r="QNQ413" s="123"/>
      <c r="QNR413" s="123"/>
      <c r="QNS413" s="123"/>
      <c r="QNT413" s="123"/>
      <c r="QNU413" s="123"/>
      <c r="QNV413" s="123"/>
      <c r="QNW413" s="123"/>
      <c r="QNX413" s="123"/>
      <c r="QNY413" s="123"/>
      <c r="QNZ413" s="123"/>
      <c r="QOA413" s="123"/>
      <c r="QOB413" s="123"/>
      <c r="QOC413" s="123"/>
      <c r="QOD413" s="123"/>
      <c r="QOE413" s="123"/>
      <c r="QOF413" s="123"/>
      <c r="QOG413" s="123"/>
      <c r="QOH413" s="123"/>
      <c r="QOI413" s="123"/>
      <c r="QOJ413" s="123"/>
      <c r="QOK413" s="123"/>
      <c r="QOL413" s="123"/>
      <c r="QOM413" s="123"/>
      <c r="QON413" s="123"/>
      <c r="QOO413" s="123"/>
      <c r="QOP413" s="123"/>
      <c r="QOQ413" s="123"/>
      <c r="QOR413" s="123"/>
      <c r="QOS413" s="123"/>
      <c r="QOT413" s="123"/>
      <c r="QOU413" s="123"/>
      <c r="QOV413" s="123"/>
      <c r="QOW413" s="123"/>
      <c r="QOX413" s="123"/>
      <c r="QOY413" s="123"/>
      <c r="QOZ413" s="123"/>
      <c r="QPA413" s="123"/>
      <c r="QPB413" s="123"/>
      <c r="QPC413" s="123"/>
      <c r="QPD413" s="123"/>
      <c r="QPE413" s="123"/>
      <c r="QPF413" s="123"/>
      <c r="QPG413" s="123"/>
      <c r="QPH413" s="123"/>
      <c r="QPI413" s="123"/>
      <c r="QPJ413" s="123"/>
      <c r="QPK413" s="123"/>
      <c r="QPL413" s="123"/>
      <c r="QPM413" s="123"/>
      <c r="QPN413" s="123"/>
      <c r="QPO413" s="123"/>
      <c r="QPP413" s="123"/>
      <c r="QPQ413" s="123"/>
      <c r="QPR413" s="123"/>
      <c r="QPS413" s="123"/>
      <c r="QPT413" s="123"/>
      <c r="QPU413" s="123"/>
      <c r="QPV413" s="123"/>
      <c r="QPW413" s="123"/>
      <c r="QPX413" s="123"/>
      <c r="QPY413" s="123"/>
      <c r="QPZ413" s="123"/>
      <c r="QQA413" s="123"/>
      <c r="QQB413" s="123"/>
      <c r="QQC413" s="123"/>
      <c r="QQD413" s="123"/>
      <c r="QQE413" s="123"/>
      <c r="QQF413" s="123"/>
      <c r="QQG413" s="123"/>
      <c r="QQH413" s="123"/>
      <c r="QQI413" s="123"/>
      <c r="QQJ413" s="123"/>
      <c r="QQK413" s="123"/>
      <c r="QQL413" s="123"/>
      <c r="QQM413" s="123"/>
      <c r="QQN413" s="123"/>
      <c r="QQO413" s="123"/>
      <c r="QQP413" s="123"/>
      <c r="QQQ413" s="123"/>
      <c r="QQR413" s="123"/>
      <c r="QQS413" s="123"/>
      <c r="QQT413" s="123"/>
      <c r="QQU413" s="123"/>
      <c r="QQV413" s="123"/>
      <c r="QQW413" s="123"/>
      <c r="QQX413" s="123"/>
      <c r="QQY413" s="123"/>
      <c r="QQZ413" s="123"/>
      <c r="QRA413" s="123"/>
      <c r="QRB413" s="123"/>
      <c r="QRC413" s="123"/>
      <c r="QRD413" s="123"/>
      <c r="QRE413" s="123"/>
      <c r="QRF413" s="123"/>
      <c r="QRG413" s="123"/>
      <c r="QRH413" s="123"/>
      <c r="QRI413" s="123"/>
      <c r="QRJ413" s="123"/>
      <c r="QRK413" s="123"/>
      <c r="QRL413" s="123"/>
      <c r="QRM413" s="123"/>
      <c r="QRN413" s="123"/>
      <c r="QRO413" s="123"/>
      <c r="QRP413" s="123"/>
      <c r="QRQ413" s="123"/>
      <c r="QRR413" s="123"/>
      <c r="QRS413" s="123"/>
      <c r="QRT413" s="123"/>
      <c r="QRU413" s="123"/>
      <c r="QRV413" s="123"/>
      <c r="QRW413" s="123"/>
      <c r="QRX413" s="123"/>
      <c r="QRY413" s="123"/>
      <c r="QRZ413" s="123"/>
      <c r="QSA413" s="123"/>
      <c r="QSB413" s="123"/>
      <c r="QSC413" s="123"/>
      <c r="QSD413" s="123"/>
      <c r="QSE413" s="123"/>
      <c r="QSF413" s="123"/>
      <c r="QSG413" s="123"/>
      <c r="QSH413" s="123"/>
      <c r="QSI413" s="123"/>
      <c r="QSJ413" s="123"/>
      <c r="QSK413" s="123"/>
      <c r="QSL413" s="123"/>
      <c r="QSM413" s="123"/>
      <c r="QSN413" s="123"/>
      <c r="QSO413" s="123"/>
      <c r="QSP413" s="123"/>
      <c r="QSQ413" s="123"/>
      <c r="QSR413" s="123"/>
      <c r="QSS413" s="123"/>
      <c r="QST413" s="123"/>
      <c r="QSU413" s="123"/>
      <c r="QSV413" s="123"/>
      <c r="QSW413" s="123"/>
      <c r="QSX413" s="123"/>
      <c r="QSY413" s="123"/>
      <c r="QSZ413" s="123"/>
      <c r="QTA413" s="123"/>
      <c r="QTB413" s="123"/>
      <c r="QTC413" s="123"/>
      <c r="QTD413" s="123"/>
      <c r="QTE413" s="123"/>
      <c r="QTF413" s="123"/>
      <c r="QTG413" s="123"/>
      <c r="QTH413" s="123"/>
      <c r="QTI413" s="123"/>
      <c r="QTJ413" s="123"/>
      <c r="QTK413" s="123"/>
      <c r="QTL413" s="123"/>
      <c r="QTM413" s="123"/>
      <c r="QTN413" s="123"/>
      <c r="QTO413" s="123"/>
      <c r="QTP413" s="123"/>
      <c r="QTQ413" s="123"/>
      <c r="QTR413" s="123"/>
      <c r="QTS413" s="123"/>
      <c r="QTT413" s="123"/>
      <c r="QTU413" s="123"/>
      <c r="QTV413" s="123"/>
      <c r="QTW413" s="123"/>
      <c r="QTX413" s="123"/>
      <c r="QTY413" s="123"/>
      <c r="QTZ413" s="123"/>
      <c r="QUA413" s="123"/>
      <c r="QUB413" s="123"/>
      <c r="QUC413" s="123"/>
      <c r="QUD413" s="123"/>
      <c r="QUE413" s="123"/>
      <c r="QUF413" s="123"/>
      <c r="QUG413" s="123"/>
      <c r="QUH413" s="123"/>
      <c r="QUI413" s="123"/>
      <c r="QUJ413" s="123"/>
      <c r="QUK413" s="123"/>
      <c r="QUL413" s="123"/>
      <c r="QUM413" s="123"/>
      <c r="QUN413" s="123"/>
      <c r="QUO413" s="123"/>
      <c r="QUP413" s="123"/>
      <c r="QUQ413" s="123"/>
      <c r="QUR413" s="123"/>
      <c r="QUS413" s="123"/>
      <c r="QUT413" s="123"/>
      <c r="QUU413" s="123"/>
      <c r="QUV413" s="123"/>
      <c r="QUW413" s="123"/>
      <c r="QUX413" s="123"/>
      <c r="QUY413" s="123"/>
      <c r="QUZ413" s="123"/>
      <c r="QVA413" s="123"/>
      <c r="QVB413" s="123"/>
      <c r="QVC413" s="123"/>
      <c r="QVD413" s="123"/>
      <c r="QVE413" s="123"/>
      <c r="QVF413" s="123"/>
      <c r="QVG413" s="123"/>
      <c r="QVH413" s="123"/>
      <c r="QVI413" s="123"/>
      <c r="QVJ413" s="123"/>
      <c r="QVK413" s="123"/>
      <c r="QVL413" s="123"/>
      <c r="QVM413" s="123"/>
      <c r="QVN413" s="123"/>
      <c r="QVO413" s="123"/>
      <c r="QVP413" s="123"/>
      <c r="QVQ413" s="123"/>
      <c r="QVR413" s="123"/>
      <c r="QVS413" s="123"/>
      <c r="QVT413" s="123"/>
      <c r="QVU413" s="123"/>
      <c r="QVV413" s="123"/>
      <c r="QVW413" s="123"/>
      <c r="QVX413" s="123"/>
      <c r="QVY413" s="123"/>
      <c r="QVZ413" s="123"/>
      <c r="QWA413" s="123"/>
      <c r="QWB413" s="123"/>
      <c r="QWC413" s="123"/>
      <c r="QWD413" s="123"/>
      <c r="QWE413" s="123"/>
      <c r="QWF413" s="123"/>
      <c r="QWG413" s="123"/>
      <c r="QWH413" s="123"/>
      <c r="QWI413" s="123"/>
      <c r="QWJ413" s="123"/>
      <c r="QWK413" s="123"/>
      <c r="QWL413" s="123"/>
      <c r="QWM413" s="123"/>
      <c r="QWN413" s="123"/>
      <c r="QWO413" s="123"/>
      <c r="QWP413" s="123"/>
      <c r="QWQ413" s="123"/>
      <c r="QWR413" s="123"/>
      <c r="QWS413" s="123"/>
      <c r="QWT413" s="123"/>
      <c r="QWU413" s="123"/>
      <c r="QWV413" s="123"/>
      <c r="QWW413" s="123"/>
      <c r="QWX413" s="123"/>
      <c r="QWY413" s="123"/>
      <c r="QWZ413" s="123"/>
      <c r="QXA413" s="123"/>
      <c r="QXB413" s="123"/>
      <c r="QXC413" s="123"/>
      <c r="QXD413" s="123"/>
      <c r="QXE413" s="123"/>
      <c r="QXF413" s="123"/>
      <c r="QXG413" s="123"/>
      <c r="QXH413" s="123"/>
      <c r="QXI413" s="123"/>
      <c r="QXJ413" s="123"/>
      <c r="QXK413" s="123"/>
      <c r="QXL413" s="123"/>
      <c r="QXM413" s="123"/>
      <c r="QXN413" s="123"/>
      <c r="QXO413" s="123"/>
      <c r="QXP413" s="123"/>
      <c r="QXQ413" s="123"/>
      <c r="QXR413" s="123"/>
      <c r="QXS413" s="123"/>
      <c r="QXT413" s="123"/>
      <c r="QXU413" s="123"/>
      <c r="QXV413" s="123"/>
      <c r="QXW413" s="123"/>
      <c r="QXX413" s="123"/>
      <c r="QXY413" s="123"/>
      <c r="QXZ413" s="123"/>
      <c r="QYA413" s="123"/>
      <c r="QYB413" s="123"/>
      <c r="QYC413" s="123"/>
      <c r="QYD413" s="123"/>
      <c r="QYE413" s="123"/>
      <c r="QYF413" s="123"/>
      <c r="QYG413" s="123"/>
      <c r="QYH413" s="123"/>
      <c r="QYI413" s="123"/>
      <c r="QYJ413" s="123"/>
      <c r="QYK413" s="123"/>
      <c r="QYL413" s="123"/>
      <c r="QYM413" s="123"/>
      <c r="QYN413" s="123"/>
      <c r="QYO413" s="123"/>
      <c r="QYP413" s="123"/>
      <c r="QYQ413" s="123"/>
      <c r="QYR413" s="123"/>
      <c r="QYS413" s="123"/>
      <c r="QYT413" s="123"/>
      <c r="QYU413" s="123"/>
      <c r="QYV413" s="123"/>
      <c r="QYW413" s="123"/>
      <c r="QYX413" s="123"/>
      <c r="QYY413" s="123"/>
      <c r="QYZ413" s="123"/>
      <c r="QZA413" s="123"/>
      <c r="QZB413" s="123"/>
      <c r="QZC413" s="123"/>
      <c r="QZD413" s="123"/>
      <c r="QZE413" s="123"/>
      <c r="QZF413" s="123"/>
      <c r="QZG413" s="123"/>
      <c r="QZH413" s="123"/>
      <c r="QZI413" s="123"/>
      <c r="QZJ413" s="123"/>
      <c r="QZK413" s="123"/>
      <c r="QZL413" s="123"/>
      <c r="QZM413" s="123"/>
      <c r="QZN413" s="123"/>
      <c r="QZO413" s="123"/>
      <c r="QZP413" s="123"/>
      <c r="QZQ413" s="123"/>
      <c r="QZR413" s="123"/>
      <c r="QZS413" s="123"/>
      <c r="QZT413" s="123"/>
      <c r="QZU413" s="123"/>
      <c r="QZV413" s="123"/>
      <c r="QZW413" s="123"/>
      <c r="QZX413" s="123"/>
      <c r="QZY413" s="123"/>
      <c r="QZZ413" s="123"/>
      <c r="RAA413" s="123"/>
      <c r="RAB413" s="123"/>
      <c r="RAC413" s="123"/>
      <c r="RAD413" s="123"/>
      <c r="RAE413" s="123"/>
      <c r="RAF413" s="123"/>
      <c r="RAG413" s="123"/>
      <c r="RAH413" s="123"/>
      <c r="RAI413" s="123"/>
      <c r="RAJ413" s="123"/>
      <c r="RAK413" s="123"/>
      <c r="RAL413" s="123"/>
      <c r="RAM413" s="123"/>
      <c r="RAN413" s="123"/>
      <c r="RAO413" s="123"/>
      <c r="RAP413" s="123"/>
      <c r="RAQ413" s="123"/>
      <c r="RAR413" s="123"/>
      <c r="RAS413" s="123"/>
      <c r="RAT413" s="123"/>
      <c r="RAU413" s="123"/>
      <c r="RAV413" s="123"/>
      <c r="RAW413" s="123"/>
      <c r="RAX413" s="123"/>
      <c r="RAY413" s="123"/>
      <c r="RAZ413" s="123"/>
      <c r="RBA413" s="123"/>
      <c r="RBB413" s="123"/>
      <c r="RBC413" s="123"/>
      <c r="RBD413" s="123"/>
      <c r="RBE413" s="123"/>
      <c r="RBF413" s="123"/>
      <c r="RBG413" s="123"/>
      <c r="RBH413" s="123"/>
      <c r="RBI413" s="123"/>
      <c r="RBJ413" s="123"/>
      <c r="RBK413" s="123"/>
      <c r="RBL413" s="123"/>
      <c r="RBM413" s="123"/>
      <c r="RBN413" s="123"/>
      <c r="RBO413" s="123"/>
      <c r="RBP413" s="123"/>
      <c r="RBQ413" s="123"/>
      <c r="RBR413" s="123"/>
      <c r="RBS413" s="123"/>
      <c r="RBT413" s="123"/>
      <c r="RBU413" s="123"/>
      <c r="RBV413" s="123"/>
      <c r="RBW413" s="123"/>
      <c r="RBX413" s="123"/>
      <c r="RBY413" s="123"/>
      <c r="RBZ413" s="123"/>
      <c r="RCA413" s="123"/>
      <c r="RCB413" s="123"/>
      <c r="RCC413" s="123"/>
      <c r="RCD413" s="123"/>
      <c r="RCE413" s="123"/>
      <c r="RCF413" s="123"/>
      <c r="RCG413" s="123"/>
      <c r="RCH413" s="123"/>
      <c r="RCI413" s="123"/>
      <c r="RCJ413" s="123"/>
      <c r="RCK413" s="123"/>
      <c r="RCL413" s="123"/>
      <c r="RCM413" s="123"/>
      <c r="RCN413" s="123"/>
      <c r="RCO413" s="123"/>
      <c r="RCP413" s="123"/>
      <c r="RCQ413" s="123"/>
      <c r="RCR413" s="123"/>
      <c r="RCS413" s="123"/>
      <c r="RCT413" s="123"/>
      <c r="RCU413" s="123"/>
      <c r="RCV413" s="123"/>
      <c r="RCW413" s="123"/>
      <c r="RCX413" s="123"/>
      <c r="RCY413" s="123"/>
      <c r="RCZ413" s="123"/>
      <c r="RDA413" s="123"/>
      <c r="RDB413" s="123"/>
      <c r="RDC413" s="123"/>
      <c r="RDD413" s="123"/>
      <c r="RDE413" s="123"/>
      <c r="RDF413" s="123"/>
      <c r="RDG413" s="123"/>
      <c r="RDH413" s="123"/>
      <c r="RDI413" s="123"/>
      <c r="RDJ413" s="123"/>
      <c r="RDK413" s="123"/>
      <c r="RDL413" s="123"/>
      <c r="RDM413" s="123"/>
      <c r="RDN413" s="123"/>
      <c r="RDO413" s="123"/>
      <c r="RDP413" s="123"/>
      <c r="RDQ413" s="123"/>
      <c r="RDR413" s="123"/>
      <c r="RDS413" s="123"/>
      <c r="RDT413" s="123"/>
      <c r="RDU413" s="123"/>
      <c r="RDV413" s="123"/>
      <c r="RDW413" s="123"/>
      <c r="RDX413" s="123"/>
      <c r="RDY413" s="123"/>
      <c r="RDZ413" s="123"/>
      <c r="REA413" s="123"/>
      <c r="REB413" s="123"/>
      <c r="REC413" s="123"/>
      <c r="RED413" s="123"/>
      <c r="REE413" s="123"/>
      <c r="REF413" s="123"/>
      <c r="REG413" s="123"/>
      <c r="REH413" s="123"/>
      <c r="REI413" s="123"/>
      <c r="REJ413" s="123"/>
      <c r="REK413" s="123"/>
      <c r="REL413" s="123"/>
      <c r="REM413" s="123"/>
      <c r="REN413" s="123"/>
      <c r="REO413" s="123"/>
      <c r="REP413" s="123"/>
      <c r="REQ413" s="123"/>
      <c r="RER413" s="123"/>
      <c r="RES413" s="123"/>
      <c r="RET413" s="123"/>
      <c r="REU413" s="123"/>
      <c r="REV413" s="123"/>
      <c r="REW413" s="123"/>
      <c r="REX413" s="123"/>
      <c r="REY413" s="123"/>
      <c r="REZ413" s="123"/>
      <c r="RFA413" s="123"/>
      <c r="RFB413" s="123"/>
      <c r="RFC413" s="123"/>
      <c r="RFD413" s="123"/>
      <c r="RFE413" s="123"/>
      <c r="RFF413" s="123"/>
      <c r="RFG413" s="123"/>
      <c r="RFH413" s="123"/>
      <c r="RFI413" s="123"/>
      <c r="RFJ413" s="123"/>
      <c r="RFK413" s="123"/>
      <c r="RFL413" s="123"/>
      <c r="RFM413" s="123"/>
      <c r="RFN413" s="123"/>
      <c r="RFO413" s="123"/>
      <c r="RFP413" s="123"/>
      <c r="RFQ413" s="123"/>
      <c r="RFR413" s="123"/>
      <c r="RFS413" s="123"/>
      <c r="RFT413" s="123"/>
      <c r="RFU413" s="123"/>
      <c r="RFV413" s="123"/>
      <c r="RFW413" s="123"/>
      <c r="RFX413" s="123"/>
      <c r="RFY413" s="123"/>
      <c r="RFZ413" s="123"/>
      <c r="RGA413" s="123"/>
      <c r="RGB413" s="123"/>
      <c r="RGC413" s="123"/>
      <c r="RGD413" s="123"/>
      <c r="RGE413" s="123"/>
      <c r="RGF413" s="123"/>
      <c r="RGG413" s="123"/>
      <c r="RGH413" s="123"/>
      <c r="RGI413" s="123"/>
      <c r="RGJ413" s="123"/>
      <c r="RGK413" s="123"/>
      <c r="RGL413" s="123"/>
      <c r="RGM413" s="123"/>
      <c r="RGN413" s="123"/>
      <c r="RGO413" s="123"/>
      <c r="RGP413" s="123"/>
      <c r="RGQ413" s="123"/>
      <c r="RGR413" s="123"/>
      <c r="RGS413" s="123"/>
      <c r="RGT413" s="123"/>
      <c r="RGU413" s="123"/>
      <c r="RGV413" s="123"/>
      <c r="RGW413" s="123"/>
      <c r="RGX413" s="123"/>
      <c r="RGY413" s="123"/>
      <c r="RGZ413" s="123"/>
      <c r="RHA413" s="123"/>
      <c r="RHB413" s="123"/>
      <c r="RHC413" s="123"/>
      <c r="RHD413" s="123"/>
      <c r="RHE413" s="123"/>
      <c r="RHF413" s="123"/>
      <c r="RHG413" s="123"/>
      <c r="RHH413" s="123"/>
      <c r="RHI413" s="123"/>
      <c r="RHJ413" s="123"/>
      <c r="RHK413" s="123"/>
      <c r="RHL413" s="123"/>
      <c r="RHM413" s="123"/>
      <c r="RHN413" s="123"/>
      <c r="RHO413" s="123"/>
      <c r="RHP413" s="123"/>
      <c r="RHQ413" s="123"/>
      <c r="RHR413" s="123"/>
      <c r="RHS413" s="123"/>
      <c r="RHT413" s="123"/>
      <c r="RHU413" s="123"/>
      <c r="RHV413" s="123"/>
      <c r="RHW413" s="123"/>
      <c r="RHX413" s="123"/>
      <c r="RHY413" s="123"/>
      <c r="RHZ413" s="123"/>
      <c r="RIA413" s="123"/>
      <c r="RIB413" s="123"/>
      <c r="RIC413" s="123"/>
      <c r="RID413" s="123"/>
      <c r="RIE413" s="123"/>
      <c r="RIF413" s="123"/>
      <c r="RIG413" s="123"/>
      <c r="RIH413" s="123"/>
      <c r="RII413" s="123"/>
      <c r="RIJ413" s="123"/>
      <c r="RIK413" s="123"/>
      <c r="RIL413" s="123"/>
      <c r="RIM413" s="123"/>
      <c r="RIN413" s="123"/>
      <c r="RIO413" s="123"/>
      <c r="RIP413" s="123"/>
      <c r="RIQ413" s="123"/>
      <c r="RIR413" s="123"/>
      <c r="RIS413" s="123"/>
      <c r="RIT413" s="123"/>
      <c r="RIU413" s="123"/>
      <c r="RIV413" s="123"/>
      <c r="RIW413" s="123"/>
      <c r="RIX413" s="123"/>
      <c r="RIY413" s="123"/>
      <c r="RIZ413" s="123"/>
      <c r="RJA413" s="123"/>
      <c r="RJB413" s="123"/>
      <c r="RJC413" s="123"/>
      <c r="RJD413" s="123"/>
      <c r="RJE413" s="123"/>
      <c r="RJF413" s="123"/>
      <c r="RJG413" s="123"/>
      <c r="RJH413" s="123"/>
      <c r="RJI413" s="123"/>
      <c r="RJJ413" s="123"/>
      <c r="RJK413" s="123"/>
      <c r="RJL413" s="123"/>
      <c r="RJM413" s="123"/>
      <c r="RJN413" s="123"/>
      <c r="RJO413" s="123"/>
      <c r="RJP413" s="123"/>
      <c r="RJQ413" s="123"/>
      <c r="RJR413" s="123"/>
      <c r="RJS413" s="123"/>
      <c r="RJT413" s="123"/>
      <c r="RJU413" s="123"/>
      <c r="RJV413" s="123"/>
      <c r="RJW413" s="123"/>
      <c r="RJX413" s="123"/>
      <c r="RJY413" s="123"/>
      <c r="RJZ413" s="123"/>
      <c r="RKA413" s="123"/>
      <c r="RKB413" s="123"/>
      <c r="RKC413" s="123"/>
      <c r="RKD413" s="123"/>
      <c r="RKE413" s="123"/>
      <c r="RKF413" s="123"/>
      <c r="RKG413" s="123"/>
      <c r="RKH413" s="123"/>
      <c r="RKI413" s="123"/>
      <c r="RKJ413" s="123"/>
      <c r="RKK413" s="123"/>
      <c r="RKL413" s="123"/>
      <c r="RKM413" s="123"/>
      <c r="RKN413" s="123"/>
      <c r="RKO413" s="123"/>
      <c r="RKP413" s="123"/>
      <c r="RKQ413" s="123"/>
      <c r="RKR413" s="123"/>
      <c r="RKS413" s="123"/>
      <c r="RKT413" s="123"/>
      <c r="RKU413" s="123"/>
      <c r="RKV413" s="123"/>
      <c r="RKW413" s="123"/>
      <c r="RKX413" s="123"/>
      <c r="RKY413" s="123"/>
      <c r="RKZ413" s="123"/>
      <c r="RLA413" s="123"/>
      <c r="RLB413" s="123"/>
      <c r="RLC413" s="123"/>
      <c r="RLD413" s="123"/>
      <c r="RLE413" s="123"/>
      <c r="RLF413" s="123"/>
      <c r="RLG413" s="123"/>
      <c r="RLH413" s="123"/>
      <c r="RLI413" s="123"/>
      <c r="RLJ413" s="123"/>
      <c r="RLK413" s="123"/>
      <c r="RLL413" s="123"/>
      <c r="RLM413" s="123"/>
      <c r="RLN413" s="123"/>
      <c r="RLO413" s="123"/>
      <c r="RLP413" s="123"/>
      <c r="RLQ413" s="123"/>
      <c r="RLR413" s="123"/>
      <c r="RLS413" s="123"/>
      <c r="RLT413" s="123"/>
      <c r="RLU413" s="123"/>
      <c r="RLV413" s="123"/>
      <c r="RLW413" s="123"/>
      <c r="RLX413" s="123"/>
      <c r="RLY413" s="123"/>
      <c r="RLZ413" s="123"/>
      <c r="RMA413" s="123"/>
      <c r="RMB413" s="123"/>
      <c r="RMC413" s="123"/>
      <c r="RMD413" s="123"/>
      <c r="RME413" s="123"/>
      <c r="RMF413" s="123"/>
      <c r="RMG413" s="123"/>
      <c r="RMH413" s="123"/>
      <c r="RMI413" s="123"/>
      <c r="RMJ413" s="123"/>
      <c r="RMK413" s="123"/>
      <c r="RML413" s="123"/>
      <c r="RMM413" s="123"/>
      <c r="RMN413" s="123"/>
      <c r="RMO413" s="123"/>
      <c r="RMP413" s="123"/>
      <c r="RMQ413" s="123"/>
      <c r="RMR413" s="123"/>
      <c r="RMS413" s="123"/>
      <c r="RMT413" s="123"/>
      <c r="RMU413" s="123"/>
      <c r="RMV413" s="123"/>
      <c r="RMW413" s="123"/>
      <c r="RMX413" s="123"/>
      <c r="RMY413" s="123"/>
      <c r="RMZ413" s="123"/>
      <c r="RNA413" s="123"/>
      <c r="RNB413" s="123"/>
      <c r="RNC413" s="123"/>
      <c r="RND413" s="123"/>
      <c r="RNE413" s="123"/>
      <c r="RNF413" s="123"/>
      <c r="RNG413" s="123"/>
      <c r="RNH413" s="123"/>
      <c r="RNI413" s="123"/>
      <c r="RNJ413" s="123"/>
      <c r="RNK413" s="123"/>
      <c r="RNL413" s="123"/>
      <c r="RNM413" s="123"/>
      <c r="RNN413" s="123"/>
      <c r="RNO413" s="123"/>
      <c r="RNP413" s="123"/>
      <c r="RNQ413" s="123"/>
      <c r="RNR413" s="123"/>
      <c r="RNS413" s="123"/>
      <c r="RNT413" s="123"/>
      <c r="RNU413" s="123"/>
      <c r="RNV413" s="123"/>
      <c r="RNW413" s="123"/>
      <c r="RNX413" s="123"/>
      <c r="RNY413" s="123"/>
      <c r="RNZ413" s="123"/>
      <c r="ROA413" s="123"/>
      <c r="ROB413" s="123"/>
      <c r="ROC413" s="123"/>
      <c r="ROD413" s="123"/>
      <c r="ROE413" s="123"/>
      <c r="ROF413" s="123"/>
      <c r="ROG413" s="123"/>
      <c r="ROH413" s="123"/>
      <c r="ROI413" s="123"/>
      <c r="ROJ413" s="123"/>
      <c r="ROK413" s="123"/>
      <c r="ROL413" s="123"/>
      <c r="ROM413" s="123"/>
      <c r="RON413" s="123"/>
      <c r="ROO413" s="123"/>
      <c r="ROP413" s="123"/>
      <c r="ROQ413" s="123"/>
      <c r="ROR413" s="123"/>
      <c r="ROS413" s="123"/>
      <c r="ROT413" s="123"/>
      <c r="ROU413" s="123"/>
      <c r="ROV413" s="123"/>
      <c r="ROW413" s="123"/>
      <c r="ROX413" s="123"/>
      <c r="ROY413" s="123"/>
      <c r="ROZ413" s="123"/>
      <c r="RPA413" s="123"/>
      <c r="RPB413" s="123"/>
      <c r="RPC413" s="123"/>
      <c r="RPD413" s="123"/>
      <c r="RPE413" s="123"/>
      <c r="RPF413" s="123"/>
      <c r="RPG413" s="123"/>
      <c r="RPH413" s="123"/>
      <c r="RPI413" s="123"/>
      <c r="RPJ413" s="123"/>
      <c r="RPK413" s="123"/>
      <c r="RPL413" s="123"/>
      <c r="RPM413" s="123"/>
      <c r="RPN413" s="123"/>
      <c r="RPO413" s="123"/>
      <c r="RPP413" s="123"/>
      <c r="RPQ413" s="123"/>
      <c r="RPR413" s="123"/>
      <c r="RPS413" s="123"/>
      <c r="RPT413" s="123"/>
      <c r="RPU413" s="123"/>
      <c r="RPV413" s="123"/>
      <c r="RPW413" s="123"/>
      <c r="RPX413" s="123"/>
      <c r="RPY413" s="123"/>
      <c r="RPZ413" s="123"/>
      <c r="RQA413" s="123"/>
      <c r="RQB413" s="123"/>
      <c r="RQC413" s="123"/>
      <c r="RQD413" s="123"/>
      <c r="RQE413" s="123"/>
      <c r="RQF413" s="123"/>
      <c r="RQG413" s="123"/>
      <c r="RQH413" s="123"/>
      <c r="RQI413" s="123"/>
      <c r="RQJ413" s="123"/>
      <c r="RQK413" s="123"/>
      <c r="RQL413" s="123"/>
      <c r="RQM413" s="123"/>
      <c r="RQN413" s="123"/>
      <c r="RQO413" s="123"/>
      <c r="RQP413" s="123"/>
      <c r="RQQ413" s="123"/>
      <c r="RQR413" s="123"/>
      <c r="RQS413" s="123"/>
      <c r="RQT413" s="123"/>
      <c r="RQU413" s="123"/>
      <c r="RQV413" s="123"/>
      <c r="RQW413" s="123"/>
      <c r="RQX413" s="123"/>
      <c r="RQY413" s="123"/>
      <c r="RQZ413" s="123"/>
      <c r="RRA413" s="123"/>
      <c r="RRB413" s="123"/>
      <c r="RRC413" s="123"/>
      <c r="RRD413" s="123"/>
      <c r="RRE413" s="123"/>
      <c r="RRF413" s="123"/>
      <c r="RRG413" s="123"/>
      <c r="RRH413" s="123"/>
      <c r="RRI413" s="123"/>
      <c r="RRJ413" s="123"/>
      <c r="RRK413" s="123"/>
      <c r="RRL413" s="123"/>
      <c r="RRM413" s="123"/>
      <c r="RRN413" s="123"/>
      <c r="RRO413" s="123"/>
      <c r="RRP413" s="123"/>
      <c r="RRQ413" s="123"/>
      <c r="RRR413" s="123"/>
      <c r="RRS413" s="123"/>
      <c r="RRT413" s="123"/>
      <c r="RRU413" s="123"/>
      <c r="RRV413" s="123"/>
      <c r="RRW413" s="123"/>
      <c r="RRX413" s="123"/>
      <c r="RRY413" s="123"/>
      <c r="RRZ413" s="123"/>
      <c r="RSA413" s="123"/>
      <c r="RSB413" s="123"/>
      <c r="RSC413" s="123"/>
      <c r="RSD413" s="123"/>
      <c r="RSE413" s="123"/>
      <c r="RSF413" s="123"/>
      <c r="RSG413" s="123"/>
      <c r="RSH413" s="123"/>
      <c r="RSI413" s="123"/>
      <c r="RSJ413" s="123"/>
      <c r="RSK413" s="123"/>
      <c r="RSL413" s="123"/>
      <c r="RSM413" s="123"/>
      <c r="RSN413" s="123"/>
      <c r="RSO413" s="123"/>
      <c r="RSP413" s="123"/>
      <c r="RSQ413" s="123"/>
      <c r="RSR413" s="123"/>
      <c r="RSS413" s="123"/>
      <c r="RST413" s="123"/>
      <c r="RSU413" s="123"/>
      <c r="RSV413" s="123"/>
      <c r="RSW413" s="123"/>
      <c r="RSX413" s="123"/>
      <c r="RSY413" s="123"/>
      <c r="RSZ413" s="123"/>
      <c r="RTA413" s="123"/>
      <c r="RTB413" s="123"/>
      <c r="RTC413" s="123"/>
      <c r="RTD413" s="123"/>
      <c r="RTE413" s="123"/>
      <c r="RTF413" s="123"/>
      <c r="RTG413" s="123"/>
      <c r="RTH413" s="123"/>
      <c r="RTI413" s="123"/>
      <c r="RTJ413" s="123"/>
      <c r="RTK413" s="123"/>
      <c r="RTL413" s="123"/>
      <c r="RTM413" s="123"/>
      <c r="RTN413" s="123"/>
      <c r="RTO413" s="123"/>
      <c r="RTP413" s="123"/>
      <c r="RTQ413" s="123"/>
      <c r="RTR413" s="123"/>
      <c r="RTS413" s="123"/>
      <c r="RTT413" s="123"/>
      <c r="RTU413" s="123"/>
      <c r="RTV413" s="123"/>
      <c r="RTW413" s="123"/>
      <c r="RTX413" s="123"/>
      <c r="RTY413" s="123"/>
      <c r="RTZ413" s="123"/>
      <c r="RUA413" s="123"/>
      <c r="RUB413" s="123"/>
      <c r="RUC413" s="123"/>
      <c r="RUD413" s="123"/>
      <c r="RUE413" s="123"/>
      <c r="RUF413" s="123"/>
      <c r="RUG413" s="123"/>
      <c r="RUH413" s="123"/>
      <c r="RUI413" s="123"/>
      <c r="RUJ413" s="123"/>
      <c r="RUK413" s="123"/>
      <c r="RUL413" s="123"/>
      <c r="RUM413" s="123"/>
      <c r="RUN413" s="123"/>
      <c r="RUO413" s="123"/>
      <c r="RUP413" s="123"/>
      <c r="RUQ413" s="123"/>
      <c r="RUR413" s="123"/>
      <c r="RUS413" s="123"/>
      <c r="RUT413" s="123"/>
      <c r="RUU413" s="123"/>
      <c r="RUV413" s="123"/>
      <c r="RUW413" s="123"/>
      <c r="RUX413" s="123"/>
      <c r="RUY413" s="123"/>
      <c r="RUZ413" s="123"/>
      <c r="RVA413" s="123"/>
      <c r="RVB413" s="123"/>
      <c r="RVC413" s="123"/>
      <c r="RVD413" s="123"/>
      <c r="RVE413" s="123"/>
      <c r="RVF413" s="123"/>
      <c r="RVG413" s="123"/>
      <c r="RVH413" s="123"/>
      <c r="RVI413" s="123"/>
      <c r="RVJ413" s="123"/>
      <c r="RVK413" s="123"/>
      <c r="RVL413" s="123"/>
      <c r="RVM413" s="123"/>
      <c r="RVN413" s="123"/>
      <c r="RVO413" s="123"/>
      <c r="RVP413" s="123"/>
      <c r="RVQ413" s="123"/>
      <c r="RVR413" s="123"/>
      <c r="RVS413" s="123"/>
      <c r="RVT413" s="123"/>
      <c r="RVU413" s="123"/>
      <c r="RVV413" s="123"/>
      <c r="RVW413" s="123"/>
      <c r="RVX413" s="123"/>
      <c r="RVY413" s="123"/>
      <c r="RVZ413" s="123"/>
      <c r="RWA413" s="123"/>
      <c r="RWB413" s="123"/>
      <c r="RWC413" s="123"/>
      <c r="RWD413" s="123"/>
      <c r="RWE413" s="123"/>
      <c r="RWF413" s="123"/>
      <c r="RWG413" s="123"/>
      <c r="RWH413" s="123"/>
      <c r="RWI413" s="123"/>
      <c r="RWJ413" s="123"/>
      <c r="RWK413" s="123"/>
      <c r="RWL413" s="123"/>
      <c r="RWM413" s="123"/>
      <c r="RWN413" s="123"/>
      <c r="RWO413" s="123"/>
      <c r="RWP413" s="123"/>
      <c r="RWQ413" s="123"/>
      <c r="RWR413" s="123"/>
      <c r="RWS413" s="123"/>
      <c r="RWT413" s="123"/>
      <c r="RWU413" s="123"/>
      <c r="RWV413" s="123"/>
      <c r="RWW413" s="123"/>
      <c r="RWX413" s="123"/>
      <c r="RWY413" s="123"/>
      <c r="RWZ413" s="123"/>
      <c r="RXA413" s="123"/>
      <c r="RXB413" s="123"/>
      <c r="RXC413" s="123"/>
      <c r="RXD413" s="123"/>
      <c r="RXE413" s="123"/>
      <c r="RXF413" s="123"/>
      <c r="RXG413" s="123"/>
      <c r="RXH413" s="123"/>
      <c r="RXI413" s="123"/>
      <c r="RXJ413" s="123"/>
      <c r="RXK413" s="123"/>
      <c r="RXL413" s="123"/>
      <c r="RXM413" s="123"/>
      <c r="RXN413" s="123"/>
      <c r="RXO413" s="123"/>
      <c r="RXP413" s="123"/>
      <c r="RXQ413" s="123"/>
      <c r="RXR413" s="123"/>
      <c r="RXS413" s="123"/>
      <c r="RXT413" s="123"/>
      <c r="RXU413" s="123"/>
      <c r="RXV413" s="123"/>
      <c r="RXW413" s="123"/>
      <c r="RXX413" s="123"/>
      <c r="RXY413" s="123"/>
      <c r="RXZ413" s="123"/>
      <c r="RYA413" s="123"/>
      <c r="RYB413" s="123"/>
      <c r="RYC413" s="123"/>
      <c r="RYD413" s="123"/>
      <c r="RYE413" s="123"/>
      <c r="RYF413" s="123"/>
      <c r="RYG413" s="123"/>
      <c r="RYH413" s="123"/>
      <c r="RYI413" s="123"/>
      <c r="RYJ413" s="123"/>
      <c r="RYK413" s="123"/>
      <c r="RYL413" s="123"/>
      <c r="RYM413" s="123"/>
      <c r="RYN413" s="123"/>
      <c r="RYO413" s="123"/>
      <c r="RYP413" s="123"/>
      <c r="RYQ413" s="123"/>
      <c r="RYR413" s="123"/>
      <c r="RYS413" s="123"/>
      <c r="RYT413" s="123"/>
      <c r="RYU413" s="123"/>
      <c r="RYV413" s="123"/>
      <c r="RYW413" s="123"/>
      <c r="RYX413" s="123"/>
      <c r="RYY413" s="123"/>
      <c r="RYZ413" s="123"/>
      <c r="RZA413" s="123"/>
      <c r="RZB413" s="123"/>
      <c r="RZC413" s="123"/>
      <c r="RZD413" s="123"/>
      <c r="RZE413" s="123"/>
      <c r="RZF413" s="123"/>
      <c r="RZG413" s="123"/>
      <c r="RZH413" s="123"/>
      <c r="RZI413" s="123"/>
      <c r="RZJ413" s="123"/>
      <c r="RZK413" s="123"/>
      <c r="RZL413" s="123"/>
      <c r="RZM413" s="123"/>
      <c r="RZN413" s="123"/>
      <c r="RZO413" s="123"/>
      <c r="RZP413" s="123"/>
      <c r="RZQ413" s="123"/>
      <c r="RZR413" s="123"/>
      <c r="RZS413" s="123"/>
      <c r="RZT413" s="123"/>
      <c r="RZU413" s="123"/>
      <c r="RZV413" s="123"/>
      <c r="RZW413" s="123"/>
      <c r="RZX413" s="123"/>
      <c r="RZY413" s="123"/>
      <c r="RZZ413" s="123"/>
      <c r="SAA413" s="123"/>
      <c r="SAB413" s="123"/>
      <c r="SAC413" s="123"/>
      <c r="SAD413" s="123"/>
      <c r="SAE413" s="123"/>
      <c r="SAF413" s="123"/>
      <c r="SAG413" s="123"/>
      <c r="SAH413" s="123"/>
      <c r="SAI413" s="123"/>
      <c r="SAJ413" s="123"/>
      <c r="SAK413" s="123"/>
      <c r="SAL413" s="123"/>
      <c r="SAM413" s="123"/>
      <c r="SAN413" s="123"/>
      <c r="SAO413" s="123"/>
      <c r="SAP413" s="123"/>
      <c r="SAQ413" s="123"/>
      <c r="SAR413" s="123"/>
      <c r="SAS413" s="123"/>
      <c r="SAT413" s="123"/>
      <c r="SAU413" s="123"/>
      <c r="SAV413" s="123"/>
      <c r="SAW413" s="123"/>
      <c r="SAX413" s="123"/>
      <c r="SAY413" s="123"/>
      <c r="SAZ413" s="123"/>
      <c r="SBA413" s="123"/>
      <c r="SBB413" s="123"/>
      <c r="SBC413" s="123"/>
      <c r="SBD413" s="123"/>
      <c r="SBE413" s="123"/>
      <c r="SBF413" s="123"/>
      <c r="SBG413" s="123"/>
      <c r="SBH413" s="123"/>
      <c r="SBI413" s="123"/>
      <c r="SBJ413" s="123"/>
      <c r="SBK413" s="123"/>
      <c r="SBL413" s="123"/>
      <c r="SBM413" s="123"/>
      <c r="SBN413" s="123"/>
      <c r="SBO413" s="123"/>
      <c r="SBP413" s="123"/>
      <c r="SBQ413" s="123"/>
      <c r="SBR413" s="123"/>
      <c r="SBS413" s="123"/>
      <c r="SBT413" s="123"/>
      <c r="SBU413" s="123"/>
      <c r="SBV413" s="123"/>
      <c r="SBW413" s="123"/>
      <c r="SBX413" s="123"/>
      <c r="SBY413" s="123"/>
      <c r="SBZ413" s="123"/>
      <c r="SCA413" s="123"/>
      <c r="SCB413" s="123"/>
      <c r="SCC413" s="123"/>
      <c r="SCD413" s="123"/>
      <c r="SCE413" s="123"/>
      <c r="SCF413" s="123"/>
      <c r="SCG413" s="123"/>
      <c r="SCH413" s="123"/>
      <c r="SCI413" s="123"/>
      <c r="SCJ413" s="123"/>
      <c r="SCK413" s="123"/>
      <c r="SCL413" s="123"/>
      <c r="SCM413" s="123"/>
      <c r="SCN413" s="123"/>
      <c r="SCO413" s="123"/>
      <c r="SCP413" s="123"/>
      <c r="SCQ413" s="123"/>
      <c r="SCR413" s="123"/>
      <c r="SCS413" s="123"/>
      <c r="SCT413" s="123"/>
      <c r="SCU413" s="123"/>
      <c r="SCV413" s="123"/>
      <c r="SCW413" s="123"/>
      <c r="SCX413" s="123"/>
      <c r="SCY413" s="123"/>
      <c r="SCZ413" s="123"/>
      <c r="SDA413" s="123"/>
      <c r="SDB413" s="123"/>
      <c r="SDC413" s="123"/>
      <c r="SDD413" s="123"/>
      <c r="SDE413" s="123"/>
      <c r="SDF413" s="123"/>
      <c r="SDG413" s="123"/>
      <c r="SDH413" s="123"/>
      <c r="SDI413" s="123"/>
      <c r="SDJ413" s="123"/>
      <c r="SDK413" s="123"/>
      <c r="SDL413" s="123"/>
      <c r="SDM413" s="123"/>
      <c r="SDN413" s="123"/>
      <c r="SDO413" s="123"/>
      <c r="SDP413" s="123"/>
      <c r="SDQ413" s="123"/>
      <c r="SDR413" s="123"/>
      <c r="SDS413" s="123"/>
      <c r="SDT413" s="123"/>
      <c r="SDU413" s="123"/>
      <c r="SDV413" s="123"/>
      <c r="SDW413" s="123"/>
      <c r="SDX413" s="123"/>
      <c r="SDY413" s="123"/>
      <c r="SDZ413" s="123"/>
      <c r="SEA413" s="123"/>
      <c r="SEB413" s="123"/>
      <c r="SEC413" s="123"/>
      <c r="SED413" s="123"/>
      <c r="SEE413" s="123"/>
      <c r="SEF413" s="123"/>
      <c r="SEG413" s="123"/>
      <c r="SEH413" s="123"/>
      <c r="SEI413" s="123"/>
      <c r="SEJ413" s="123"/>
      <c r="SEK413" s="123"/>
      <c r="SEL413" s="123"/>
      <c r="SEM413" s="123"/>
      <c r="SEN413" s="123"/>
      <c r="SEO413" s="123"/>
      <c r="SEP413" s="123"/>
      <c r="SEQ413" s="123"/>
      <c r="SER413" s="123"/>
      <c r="SES413" s="123"/>
      <c r="SET413" s="123"/>
      <c r="SEU413" s="123"/>
      <c r="SEV413" s="123"/>
      <c r="SEW413" s="123"/>
      <c r="SEX413" s="123"/>
      <c r="SEY413" s="123"/>
      <c r="SEZ413" s="123"/>
      <c r="SFA413" s="123"/>
      <c r="SFB413" s="123"/>
      <c r="SFC413" s="123"/>
      <c r="SFD413" s="123"/>
      <c r="SFE413" s="123"/>
      <c r="SFF413" s="123"/>
      <c r="SFG413" s="123"/>
      <c r="SFH413" s="123"/>
      <c r="SFI413" s="123"/>
      <c r="SFJ413" s="123"/>
      <c r="SFK413" s="123"/>
      <c r="SFL413" s="123"/>
      <c r="SFM413" s="123"/>
      <c r="SFN413" s="123"/>
      <c r="SFO413" s="123"/>
      <c r="SFP413" s="123"/>
      <c r="SFQ413" s="123"/>
      <c r="SFR413" s="123"/>
      <c r="SFS413" s="123"/>
      <c r="SFT413" s="123"/>
      <c r="SFU413" s="123"/>
      <c r="SFV413" s="123"/>
      <c r="SFW413" s="123"/>
      <c r="SFX413" s="123"/>
      <c r="SFY413" s="123"/>
      <c r="SFZ413" s="123"/>
      <c r="SGA413" s="123"/>
      <c r="SGB413" s="123"/>
      <c r="SGC413" s="123"/>
      <c r="SGD413" s="123"/>
      <c r="SGE413" s="123"/>
      <c r="SGF413" s="123"/>
      <c r="SGG413" s="123"/>
      <c r="SGH413" s="123"/>
      <c r="SGI413" s="123"/>
      <c r="SGJ413" s="123"/>
      <c r="SGK413" s="123"/>
      <c r="SGL413" s="123"/>
      <c r="SGM413" s="123"/>
      <c r="SGN413" s="123"/>
      <c r="SGO413" s="123"/>
      <c r="SGP413" s="123"/>
      <c r="SGQ413" s="123"/>
      <c r="SGR413" s="123"/>
      <c r="SGS413" s="123"/>
      <c r="SGT413" s="123"/>
      <c r="SGU413" s="123"/>
      <c r="SGV413" s="123"/>
      <c r="SGW413" s="123"/>
      <c r="SGX413" s="123"/>
      <c r="SGY413" s="123"/>
      <c r="SGZ413" s="123"/>
      <c r="SHA413" s="123"/>
      <c r="SHB413" s="123"/>
      <c r="SHC413" s="123"/>
      <c r="SHD413" s="123"/>
      <c r="SHE413" s="123"/>
      <c r="SHF413" s="123"/>
      <c r="SHG413" s="123"/>
      <c r="SHH413" s="123"/>
      <c r="SHI413" s="123"/>
      <c r="SHJ413" s="123"/>
      <c r="SHK413" s="123"/>
      <c r="SHL413" s="123"/>
      <c r="SHM413" s="123"/>
      <c r="SHN413" s="123"/>
      <c r="SHO413" s="123"/>
      <c r="SHP413" s="123"/>
      <c r="SHQ413" s="123"/>
      <c r="SHR413" s="123"/>
      <c r="SHS413" s="123"/>
      <c r="SHT413" s="123"/>
      <c r="SHU413" s="123"/>
      <c r="SHV413" s="123"/>
      <c r="SHW413" s="123"/>
      <c r="SHX413" s="123"/>
      <c r="SHY413" s="123"/>
      <c r="SHZ413" s="123"/>
      <c r="SIA413" s="123"/>
      <c r="SIB413" s="123"/>
      <c r="SIC413" s="123"/>
      <c r="SID413" s="123"/>
      <c r="SIE413" s="123"/>
      <c r="SIF413" s="123"/>
      <c r="SIG413" s="123"/>
      <c r="SIH413" s="123"/>
      <c r="SII413" s="123"/>
      <c r="SIJ413" s="123"/>
      <c r="SIK413" s="123"/>
      <c r="SIL413" s="123"/>
      <c r="SIM413" s="123"/>
      <c r="SIN413" s="123"/>
      <c r="SIO413" s="123"/>
      <c r="SIP413" s="123"/>
      <c r="SIQ413" s="123"/>
      <c r="SIR413" s="123"/>
      <c r="SIS413" s="123"/>
      <c r="SIT413" s="123"/>
      <c r="SIU413" s="123"/>
      <c r="SIV413" s="123"/>
      <c r="SIW413" s="123"/>
      <c r="SIX413" s="123"/>
      <c r="SIY413" s="123"/>
      <c r="SIZ413" s="123"/>
      <c r="SJA413" s="123"/>
      <c r="SJB413" s="123"/>
      <c r="SJC413" s="123"/>
      <c r="SJD413" s="123"/>
      <c r="SJE413" s="123"/>
      <c r="SJF413" s="123"/>
      <c r="SJG413" s="123"/>
      <c r="SJH413" s="123"/>
      <c r="SJI413" s="123"/>
      <c r="SJJ413" s="123"/>
      <c r="SJK413" s="123"/>
      <c r="SJL413" s="123"/>
      <c r="SJM413" s="123"/>
      <c r="SJN413" s="123"/>
      <c r="SJO413" s="123"/>
      <c r="SJP413" s="123"/>
      <c r="SJQ413" s="123"/>
      <c r="SJR413" s="123"/>
      <c r="SJS413" s="123"/>
      <c r="SJT413" s="123"/>
      <c r="SJU413" s="123"/>
      <c r="SJV413" s="123"/>
      <c r="SJW413" s="123"/>
      <c r="SJX413" s="123"/>
      <c r="SJY413" s="123"/>
      <c r="SJZ413" s="123"/>
      <c r="SKA413" s="123"/>
      <c r="SKB413" s="123"/>
      <c r="SKC413" s="123"/>
      <c r="SKD413" s="123"/>
      <c r="SKE413" s="123"/>
      <c r="SKF413" s="123"/>
      <c r="SKG413" s="123"/>
      <c r="SKH413" s="123"/>
      <c r="SKI413" s="123"/>
      <c r="SKJ413" s="123"/>
      <c r="SKK413" s="123"/>
      <c r="SKL413" s="123"/>
      <c r="SKM413" s="123"/>
      <c r="SKN413" s="123"/>
      <c r="SKO413" s="123"/>
      <c r="SKP413" s="123"/>
      <c r="SKQ413" s="123"/>
      <c r="SKR413" s="123"/>
      <c r="SKS413" s="123"/>
      <c r="SKT413" s="123"/>
      <c r="SKU413" s="123"/>
      <c r="SKV413" s="123"/>
      <c r="SKW413" s="123"/>
      <c r="SKX413" s="123"/>
      <c r="SKY413" s="123"/>
      <c r="SKZ413" s="123"/>
      <c r="SLA413" s="123"/>
      <c r="SLB413" s="123"/>
      <c r="SLC413" s="123"/>
      <c r="SLD413" s="123"/>
      <c r="SLE413" s="123"/>
      <c r="SLF413" s="123"/>
      <c r="SLG413" s="123"/>
      <c r="SLH413" s="123"/>
      <c r="SLI413" s="123"/>
      <c r="SLJ413" s="123"/>
      <c r="SLK413" s="123"/>
      <c r="SLL413" s="123"/>
      <c r="SLM413" s="123"/>
      <c r="SLN413" s="123"/>
      <c r="SLO413" s="123"/>
      <c r="SLP413" s="123"/>
      <c r="SLQ413" s="123"/>
      <c r="SLR413" s="123"/>
      <c r="SLS413" s="123"/>
      <c r="SLT413" s="123"/>
      <c r="SLU413" s="123"/>
      <c r="SLV413" s="123"/>
      <c r="SLW413" s="123"/>
      <c r="SLX413" s="123"/>
      <c r="SLY413" s="123"/>
      <c r="SLZ413" s="123"/>
      <c r="SMA413" s="123"/>
      <c r="SMB413" s="123"/>
      <c r="SMC413" s="123"/>
      <c r="SMD413" s="123"/>
      <c r="SME413" s="123"/>
      <c r="SMF413" s="123"/>
      <c r="SMG413" s="123"/>
      <c r="SMH413" s="123"/>
      <c r="SMI413" s="123"/>
      <c r="SMJ413" s="123"/>
      <c r="SMK413" s="123"/>
      <c r="SML413" s="123"/>
      <c r="SMM413" s="123"/>
      <c r="SMN413" s="123"/>
      <c r="SMO413" s="123"/>
      <c r="SMP413" s="123"/>
      <c r="SMQ413" s="123"/>
      <c r="SMR413" s="123"/>
      <c r="SMS413" s="123"/>
      <c r="SMT413" s="123"/>
      <c r="SMU413" s="123"/>
      <c r="SMV413" s="123"/>
      <c r="SMW413" s="123"/>
      <c r="SMX413" s="123"/>
      <c r="SMY413" s="123"/>
      <c r="SMZ413" s="123"/>
      <c r="SNA413" s="123"/>
      <c r="SNB413" s="123"/>
      <c r="SNC413" s="123"/>
      <c r="SND413" s="123"/>
      <c r="SNE413" s="123"/>
      <c r="SNF413" s="123"/>
      <c r="SNG413" s="123"/>
      <c r="SNH413" s="123"/>
      <c r="SNI413" s="123"/>
      <c r="SNJ413" s="123"/>
      <c r="SNK413" s="123"/>
      <c r="SNL413" s="123"/>
      <c r="SNM413" s="123"/>
      <c r="SNN413" s="123"/>
      <c r="SNO413" s="123"/>
      <c r="SNP413" s="123"/>
      <c r="SNQ413" s="123"/>
      <c r="SNR413" s="123"/>
      <c r="SNS413" s="123"/>
      <c r="SNT413" s="123"/>
      <c r="SNU413" s="123"/>
      <c r="SNV413" s="123"/>
      <c r="SNW413" s="123"/>
      <c r="SNX413" s="123"/>
      <c r="SNY413" s="123"/>
      <c r="SNZ413" s="123"/>
      <c r="SOA413" s="123"/>
      <c r="SOB413" s="123"/>
      <c r="SOC413" s="123"/>
      <c r="SOD413" s="123"/>
      <c r="SOE413" s="123"/>
      <c r="SOF413" s="123"/>
      <c r="SOG413" s="123"/>
      <c r="SOH413" s="123"/>
      <c r="SOI413" s="123"/>
      <c r="SOJ413" s="123"/>
      <c r="SOK413" s="123"/>
      <c r="SOL413" s="123"/>
      <c r="SOM413" s="123"/>
      <c r="SON413" s="123"/>
      <c r="SOO413" s="123"/>
      <c r="SOP413" s="123"/>
      <c r="SOQ413" s="123"/>
      <c r="SOR413" s="123"/>
      <c r="SOS413" s="123"/>
      <c r="SOT413" s="123"/>
      <c r="SOU413" s="123"/>
      <c r="SOV413" s="123"/>
      <c r="SOW413" s="123"/>
      <c r="SOX413" s="123"/>
      <c r="SOY413" s="123"/>
      <c r="SOZ413" s="123"/>
      <c r="SPA413" s="123"/>
      <c r="SPB413" s="123"/>
      <c r="SPC413" s="123"/>
      <c r="SPD413" s="123"/>
      <c r="SPE413" s="123"/>
      <c r="SPF413" s="123"/>
      <c r="SPG413" s="123"/>
      <c r="SPH413" s="123"/>
      <c r="SPI413" s="123"/>
      <c r="SPJ413" s="123"/>
      <c r="SPK413" s="123"/>
      <c r="SPL413" s="123"/>
      <c r="SPM413" s="123"/>
      <c r="SPN413" s="123"/>
      <c r="SPO413" s="123"/>
      <c r="SPP413" s="123"/>
      <c r="SPQ413" s="123"/>
      <c r="SPR413" s="123"/>
      <c r="SPS413" s="123"/>
      <c r="SPT413" s="123"/>
      <c r="SPU413" s="123"/>
      <c r="SPV413" s="123"/>
      <c r="SPW413" s="123"/>
      <c r="SPX413" s="123"/>
      <c r="SPY413" s="123"/>
      <c r="SPZ413" s="123"/>
      <c r="SQA413" s="123"/>
      <c r="SQB413" s="123"/>
      <c r="SQC413" s="123"/>
      <c r="SQD413" s="123"/>
      <c r="SQE413" s="123"/>
      <c r="SQF413" s="123"/>
      <c r="SQG413" s="123"/>
      <c r="SQH413" s="123"/>
      <c r="SQI413" s="123"/>
      <c r="SQJ413" s="123"/>
      <c r="SQK413" s="123"/>
      <c r="SQL413" s="123"/>
      <c r="SQM413" s="123"/>
      <c r="SQN413" s="123"/>
      <c r="SQO413" s="123"/>
      <c r="SQP413" s="123"/>
      <c r="SQQ413" s="123"/>
      <c r="SQR413" s="123"/>
      <c r="SQS413" s="123"/>
      <c r="SQT413" s="123"/>
      <c r="SQU413" s="123"/>
      <c r="SQV413" s="123"/>
      <c r="SQW413" s="123"/>
      <c r="SQX413" s="123"/>
      <c r="SQY413" s="123"/>
      <c r="SQZ413" s="123"/>
      <c r="SRA413" s="123"/>
      <c r="SRB413" s="123"/>
      <c r="SRC413" s="123"/>
      <c r="SRD413" s="123"/>
      <c r="SRE413" s="123"/>
      <c r="SRF413" s="123"/>
      <c r="SRG413" s="123"/>
      <c r="SRH413" s="123"/>
      <c r="SRI413" s="123"/>
      <c r="SRJ413" s="123"/>
      <c r="SRK413" s="123"/>
      <c r="SRL413" s="123"/>
      <c r="SRM413" s="123"/>
      <c r="SRN413" s="123"/>
      <c r="SRO413" s="123"/>
      <c r="SRP413" s="123"/>
      <c r="SRQ413" s="123"/>
      <c r="SRR413" s="123"/>
      <c r="SRS413" s="123"/>
      <c r="SRT413" s="123"/>
      <c r="SRU413" s="123"/>
      <c r="SRV413" s="123"/>
      <c r="SRW413" s="123"/>
      <c r="SRX413" s="123"/>
      <c r="SRY413" s="123"/>
      <c r="SRZ413" s="123"/>
      <c r="SSA413" s="123"/>
      <c r="SSB413" s="123"/>
      <c r="SSC413" s="123"/>
      <c r="SSD413" s="123"/>
      <c r="SSE413" s="123"/>
      <c r="SSF413" s="123"/>
      <c r="SSG413" s="123"/>
      <c r="SSH413" s="123"/>
      <c r="SSI413" s="123"/>
      <c r="SSJ413" s="123"/>
      <c r="SSK413" s="123"/>
      <c r="SSL413" s="123"/>
      <c r="SSM413" s="123"/>
      <c r="SSN413" s="123"/>
      <c r="SSO413" s="123"/>
      <c r="SSP413" s="123"/>
      <c r="SSQ413" s="123"/>
      <c r="SSR413" s="123"/>
      <c r="SSS413" s="123"/>
      <c r="SST413" s="123"/>
      <c r="SSU413" s="123"/>
      <c r="SSV413" s="123"/>
      <c r="SSW413" s="123"/>
      <c r="SSX413" s="123"/>
      <c r="SSY413" s="123"/>
      <c r="SSZ413" s="123"/>
      <c r="STA413" s="123"/>
      <c r="STB413" s="123"/>
      <c r="STC413" s="123"/>
      <c r="STD413" s="123"/>
      <c r="STE413" s="123"/>
      <c r="STF413" s="123"/>
      <c r="STG413" s="123"/>
      <c r="STH413" s="123"/>
      <c r="STI413" s="123"/>
      <c r="STJ413" s="123"/>
      <c r="STK413" s="123"/>
      <c r="STL413" s="123"/>
      <c r="STM413" s="123"/>
      <c r="STN413" s="123"/>
      <c r="STO413" s="123"/>
      <c r="STP413" s="123"/>
      <c r="STQ413" s="123"/>
      <c r="STR413" s="123"/>
      <c r="STS413" s="123"/>
      <c r="STT413" s="123"/>
      <c r="STU413" s="123"/>
      <c r="STV413" s="123"/>
      <c r="STW413" s="123"/>
      <c r="STX413" s="123"/>
      <c r="STY413" s="123"/>
      <c r="STZ413" s="123"/>
      <c r="SUA413" s="123"/>
      <c r="SUB413" s="123"/>
      <c r="SUC413" s="123"/>
      <c r="SUD413" s="123"/>
      <c r="SUE413" s="123"/>
      <c r="SUF413" s="123"/>
      <c r="SUG413" s="123"/>
      <c r="SUH413" s="123"/>
      <c r="SUI413" s="123"/>
      <c r="SUJ413" s="123"/>
      <c r="SUK413" s="123"/>
      <c r="SUL413" s="123"/>
      <c r="SUM413" s="123"/>
      <c r="SUN413" s="123"/>
      <c r="SUO413" s="123"/>
      <c r="SUP413" s="123"/>
      <c r="SUQ413" s="123"/>
      <c r="SUR413" s="123"/>
      <c r="SUS413" s="123"/>
      <c r="SUT413" s="123"/>
      <c r="SUU413" s="123"/>
      <c r="SUV413" s="123"/>
      <c r="SUW413" s="123"/>
      <c r="SUX413" s="123"/>
      <c r="SUY413" s="123"/>
      <c r="SUZ413" s="123"/>
      <c r="SVA413" s="123"/>
      <c r="SVB413" s="123"/>
      <c r="SVC413" s="123"/>
      <c r="SVD413" s="123"/>
      <c r="SVE413" s="123"/>
      <c r="SVF413" s="123"/>
      <c r="SVG413" s="123"/>
      <c r="SVH413" s="123"/>
      <c r="SVI413" s="123"/>
      <c r="SVJ413" s="123"/>
      <c r="SVK413" s="123"/>
      <c r="SVL413" s="123"/>
      <c r="SVM413" s="123"/>
      <c r="SVN413" s="123"/>
      <c r="SVO413" s="123"/>
      <c r="SVP413" s="123"/>
      <c r="SVQ413" s="123"/>
      <c r="SVR413" s="123"/>
      <c r="SVS413" s="123"/>
      <c r="SVT413" s="123"/>
      <c r="SVU413" s="123"/>
      <c r="SVV413" s="123"/>
      <c r="SVW413" s="123"/>
      <c r="SVX413" s="123"/>
      <c r="SVY413" s="123"/>
      <c r="SVZ413" s="123"/>
      <c r="SWA413" s="123"/>
      <c r="SWB413" s="123"/>
      <c r="SWC413" s="123"/>
      <c r="SWD413" s="123"/>
      <c r="SWE413" s="123"/>
      <c r="SWF413" s="123"/>
      <c r="SWG413" s="123"/>
      <c r="SWH413" s="123"/>
      <c r="SWI413" s="123"/>
      <c r="SWJ413" s="123"/>
      <c r="SWK413" s="123"/>
      <c r="SWL413" s="123"/>
      <c r="SWM413" s="123"/>
      <c r="SWN413" s="123"/>
      <c r="SWO413" s="123"/>
      <c r="SWP413" s="123"/>
      <c r="SWQ413" s="123"/>
      <c r="SWR413" s="123"/>
      <c r="SWS413" s="123"/>
      <c r="SWT413" s="123"/>
      <c r="SWU413" s="123"/>
      <c r="SWV413" s="123"/>
      <c r="SWW413" s="123"/>
      <c r="SWX413" s="123"/>
      <c r="SWY413" s="123"/>
      <c r="SWZ413" s="123"/>
      <c r="SXA413" s="123"/>
      <c r="SXB413" s="123"/>
      <c r="SXC413" s="123"/>
      <c r="SXD413" s="123"/>
      <c r="SXE413" s="123"/>
      <c r="SXF413" s="123"/>
      <c r="SXG413" s="123"/>
      <c r="SXH413" s="123"/>
      <c r="SXI413" s="123"/>
      <c r="SXJ413" s="123"/>
      <c r="SXK413" s="123"/>
      <c r="SXL413" s="123"/>
      <c r="SXM413" s="123"/>
      <c r="SXN413" s="123"/>
      <c r="SXO413" s="123"/>
      <c r="SXP413" s="123"/>
      <c r="SXQ413" s="123"/>
      <c r="SXR413" s="123"/>
      <c r="SXS413" s="123"/>
      <c r="SXT413" s="123"/>
      <c r="SXU413" s="123"/>
      <c r="SXV413" s="123"/>
      <c r="SXW413" s="123"/>
      <c r="SXX413" s="123"/>
      <c r="SXY413" s="123"/>
      <c r="SXZ413" s="123"/>
      <c r="SYA413" s="123"/>
      <c r="SYB413" s="123"/>
      <c r="SYC413" s="123"/>
      <c r="SYD413" s="123"/>
      <c r="SYE413" s="123"/>
      <c r="SYF413" s="123"/>
      <c r="SYG413" s="123"/>
      <c r="SYH413" s="123"/>
      <c r="SYI413" s="123"/>
      <c r="SYJ413" s="123"/>
      <c r="SYK413" s="123"/>
      <c r="SYL413" s="123"/>
      <c r="SYM413" s="123"/>
      <c r="SYN413" s="123"/>
      <c r="SYO413" s="123"/>
      <c r="SYP413" s="123"/>
      <c r="SYQ413" s="123"/>
      <c r="SYR413" s="123"/>
      <c r="SYS413" s="123"/>
      <c r="SYT413" s="123"/>
      <c r="SYU413" s="123"/>
      <c r="SYV413" s="123"/>
      <c r="SYW413" s="123"/>
      <c r="SYX413" s="123"/>
      <c r="SYY413" s="123"/>
      <c r="SYZ413" s="123"/>
      <c r="SZA413" s="123"/>
      <c r="SZB413" s="123"/>
      <c r="SZC413" s="123"/>
      <c r="SZD413" s="123"/>
      <c r="SZE413" s="123"/>
      <c r="SZF413" s="123"/>
      <c r="SZG413" s="123"/>
      <c r="SZH413" s="123"/>
      <c r="SZI413" s="123"/>
      <c r="SZJ413" s="123"/>
      <c r="SZK413" s="123"/>
      <c r="SZL413" s="123"/>
      <c r="SZM413" s="123"/>
      <c r="SZN413" s="123"/>
      <c r="SZO413" s="123"/>
      <c r="SZP413" s="123"/>
      <c r="SZQ413" s="123"/>
      <c r="SZR413" s="123"/>
      <c r="SZS413" s="123"/>
      <c r="SZT413" s="123"/>
      <c r="SZU413" s="123"/>
      <c r="SZV413" s="123"/>
      <c r="SZW413" s="123"/>
      <c r="SZX413" s="123"/>
      <c r="SZY413" s="123"/>
      <c r="SZZ413" s="123"/>
      <c r="TAA413" s="123"/>
      <c r="TAB413" s="123"/>
      <c r="TAC413" s="123"/>
      <c r="TAD413" s="123"/>
      <c r="TAE413" s="123"/>
      <c r="TAF413" s="123"/>
      <c r="TAG413" s="123"/>
      <c r="TAH413" s="123"/>
      <c r="TAI413" s="123"/>
      <c r="TAJ413" s="123"/>
      <c r="TAK413" s="123"/>
      <c r="TAL413" s="123"/>
      <c r="TAM413" s="123"/>
      <c r="TAN413" s="123"/>
      <c r="TAO413" s="123"/>
      <c r="TAP413" s="123"/>
      <c r="TAQ413" s="123"/>
      <c r="TAR413" s="123"/>
      <c r="TAS413" s="123"/>
      <c r="TAT413" s="123"/>
      <c r="TAU413" s="123"/>
      <c r="TAV413" s="123"/>
      <c r="TAW413" s="123"/>
      <c r="TAX413" s="123"/>
      <c r="TAY413" s="123"/>
      <c r="TAZ413" s="123"/>
      <c r="TBA413" s="123"/>
      <c r="TBB413" s="123"/>
      <c r="TBC413" s="123"/>
      <c r="TBD413" s="123"/>
      <c r="TBE413" s="123"/>
      <c r="TBF413" s="123"/>
      <c r="TBG413" s="123"/>
      <c r="TBH413" s="123"/>
      <c r="TBI413" s="123"/>
      <c r="TBJ413" s="123"/>
      <c r="TBK413" s="123"/>
      <c r="TBL413" s="123"/>
      <c r="TBM413" s="123"/>
      <c r="TBN413" s="123"/>
      <c r="TBO413" s="123"/>
      <c r="TBP413" s="123"/>
      <c r="TBQ413" s="123"/>
      <c r="TBR413" s="123"/>
      <c r="TBS413" s="123"/>
      <c r="TBT413" s="123"/>
      <c r="TBU413" s="123"/>
      <c r="TBV413" s="123"/>
      <c r="TBW413" s="123"/>
      <c r="TBX413" s="123"/>
      <c r="TBY413" s="123"/>
      <c r="TBZ413" s="123"/>
      <c r="TCA413" s="123"/>
      <c r="TCB413" s="123"/>
      <c r="TCC413" s="123"/>
      <c r="TCD413" s="123"/>
      <c r="TCE413" s="123"/>
      <c r="TCF413" s="123"/>
      <c r="TCG413" s="123"/>
      <c r="TCH413" s="123"/>
      <c r="TCI413" s="123"/>
      <c r="TCJ413" s="123"/>
      <c r="TCK413" s="123"/>
      <c r="TCL413" s="123"/>
      <c r="TCM413" s="123"/>
      <c r="TCN413" s="123"/>
      <c r="TCO413" s="123"/>
      <c r="TCP413" s="123"/>
      <c r="TCQ413" s="123"/>
      <c r="TCR413" s="123"/>
      <c r="TCS413" s="123"/>
      <c r="TCT413" s="123"/>
      <c r="TCU413" s="123"/>
      <c r="TCV413" s="123"/>
      <c r="TCW413" s="123"/>
      <c r="TCX413" s="123"/>
      <c r="TCY413" s="123"/>
      <c r="TCZ413" s="123"/>
      <c r="TDA413" s="123"/>
      <c r="TDB413" s="123"/>
      <c r="TDC413" s="123"/>
      <c r="TDD413" s="123"/>
      <c r="TDE413" s="123"/>
      <c r="TDF413" s="123"/>
      <c r="TDG413" s="123"/>
      <c r="TDH413" s="123"/>
      <c r="TDI413" s="123"/>
      <c r="TDJ413" s="123"/>
      <c r="TDK413" s="123"/>
      <c r="TDL413" s="123"/>
      <c r="TDM413" s="123"/>
      <c r="TDN413" s="123"/>
      <c r="TDO413" s="123"/>
      <c r="TDP413" s="123"/>
      <c r="TDQ413" s="123"/>
      <c r="TDR413" s="123"/>
      <c r="TDS413" s="123"/>
      <c r="TDT413" s="123"/>
      <c r="TDU413" s="123"/>
      <c r="TDV413" s="123"/>
      <c r="TDW413" s="123"/>
      <c r="TDX413" s="123"/>
      <c r="TDY413" s="123"/>
      <c r="TDZ413" s="123"/>
      <c r="TEA413" s="123"/>
      <c r="TEB413" s="123"/>
      <c r="TEC413" s="123"/>
      <c r="TED413" s="123"/>
      <c r="TEE413" s="123"/>
      <c r="TEF413" s="123"/>
      <c r="TEG413" s="123"/>
      <c r="TEH413" s="123"/>
      <c r="TEI413" s="123"/>
      <c r="TEJ413" s="123"/>
      <c r="TEK413" s="123"/>
      <c r="TEL413" s="123"/>
      <c r="TEM413" s="123"/>
      <c r="TEN413" s="123"/>
      <c r="TEO413" s="123"/>
      <c r="TEP413" s="123"/>
      <c r="TEQ413" s="123"/>
      <c r="TER413" s="123"/>
      <c r="TES413" s="123"/>
      <c r="TET413" s="123"/>
      <c r="TEU413" s="123"/>
      <c r="TEV413" s="123"/>
      <c r="TEW413" s="123"/>
      <c r="TEX413" s="123"/>
      <c r="TEY413" s="123"/>
      <c r="TEZ413" s="123"/>
      <c r="TFA413" s="123"/>
      <c r="TFB413" s="123"/>
      <c r="TFC413" s="123"/>
      <c r="TFD413" s="123"/>
      <c r="TFE413" s="123"/>
      <c r="TFF413" s="123"/>
      <c r="TFG413" s="123"/>
      <c r="TFH413" s="123"/>
      <c r="TFI413" s="123"/>
      <c r="TFJ413" s="123"/>
      <c r="TFK413" s="123"/>
      <c r="TFL413" s="123"/>
      <c r="TFM413" s="123"/>
      <c r="TFN413" s="123"/>
      <c r="TFO413" s="123"/>
      <c r="TFP413" s="123"/>
      <c r="TFQ413" s="123"/>
      <c r="TFR413" s="123"/>
      <c r="TFS413" s="123"/>
      <c r="TFT413" s="123"/>
      <c r="TFU413" s="123"/>
      <c r="TFV413" s="123"/>
      <c r="TFW413" s="123"/>
      <c r="TFX413" s="123"/>
      <c r="TFY413" s="123"/>
      <c r="TFZ413" s="123"/>
      <c r="TGA413" s="123"/>
      <c r="TGB413" s="123"/>
      <c r="TGC413" s="123"/>
      <c r="TGD413" s="123"/>
      <c r="TGE413" s="123"/>
      <c r="TGF413" s="123"/>
      <c r="TGG413" s="123"/>
      <c r="TGH413" s="123"/>
      <c r="TGI413" s="123"/>
      <c r="TGJ413" s="123"/>
      <c r="TGK413" s="123"/>
      <c r="TGL413" s="123"/>
      <c r="TGM413" s="123"/>
      <c r="TGN413" s="123"/>
      <c r="TGO413" s="123"/>
      <c r="TGP413" s="123"/>
      <c r="TGQ413" s="123"/>
      <c r="TGR413" s="123"/>
      <c r="TGS413" s="123"/>
      <c r="TGT413" s="123"/>
      <c r="TGU413" s="123"/>
      <c r="TGV413" s="123"/>
      <c r="TGW413" s="123"/>
      <c r="TGX413" s="123"/>
      <c r="TGY413" s="123"/>
      <c r="TGZ413" s="123"/>
      <c r="THA413" s="123"/>
      <c r="THB413" s="123"/>
      <c r="THC413" s="123"/>
      <c r="THD413" s="123"/>
      <c r="THE413" s="123"/>
      <c r="THF413" s="123"/>
      <c r="THG413" s="123"/>
      <c r="THH413" s="123"/>
      <c r="THI413" s="123"/>
      <c r="THJ413" s="123"/>
      <c r="THK413" s="123"/>
      <c r="THL413" s="123"/>
      <c r="THM413" s="123"/>
      <c r="THN413" s="123"/>
      <c r="THO413" s="123"/>
      <c r="THP413" s="123"/>
      <c r="THQ413" s="123"/>
      <c r="THR413" s="123"/>
      <c r="THS413" s="123"/>
      <c r="THT413" s="123"/>
      <c r="THU413" s="123"/>
      <c r="THV413" s="123"/>
      <c r="THW413" s="123"/>
      <c r="THX413" s="123"/>
      <c r="THY413" s="123"/>
      <c r="THZ413" s="123"/>
      <c r="TIA413" s="123"/>
      <c r="TIB413" s="123"/>
      <c r="TIC413" s="123"/>
      <c r="TID413" s="123"/>
      <c r="TIE413" s="123"/>
      <c r="TIF413" s="123"/>
      <c r="TIG413" s="123"/>
      <c r="TIH413" s="123"/>
      <c r="TII413" s="123"/>
      <c r="TIJ413" s="123"/>
      <c r="TIK413" s="123"/>
      <c r="TIL413" s="123"/>
      <c r="TIM413" s="123"/>
      <c r="TIN413" s="123"/>
      <c r="TIO413" s="123"/>
      <c r="TIP413" s="123"/>
      <c r="TIQ413" s="123"/>
      <c r="TIR413" s="123"/>
      <c r="TIS413" s="123"/>
      <c r="TIT413" s="123"/>
      <c r="TIU413" s="123"/>
      <c r="TIV413" s="123"/>
      <c r="TIW413" s="123"/>
      <c r="TIX413" s="123"/>
      <c r="TIY413" s="123"/>
      <c r="TIZ413" s="123"/>
      <c r="TJA413" s="123"/>
      <c r="TJB413" s="123"/>
      <c r="TJC413" s="123"/>
      <c r="TJD413" s="123"/>
      <c r="TJE413" s="123"/>
      <c r="TJF413" s="123"/>
      <c r="TJG413" s="123"/>
      <c r="TJH413" s="123"/>
      <c r="TJI413" s="123"/>
      <c r="TJJ413" s="123"/>
      <c r="TJK413" s="123"/>
      <c r="TJL413" s="123"/>
      <c r="TJM413" s="123"/>
      <c r="TJN413" s="123"/>
      <c r="TJO413" s="123"/>
      <c r="TJP413" s="123"/>
      <c r="TJQ413" s="123"/>
      <c r="TJR413" s="123"/>
      <c r="TJS413" s="123"/>
      <c r="TJT413" s="123"/>
      <c r="TJU413" s="123"/>
      <c r="TJV413" s="123"/>
      <c r="TJW413" s="123"/>
      <c r="TJX413" s="123"/>
      <c r="TJY413" s="123"/>
      <c r="TJZ413" s="123"/>
      <c r="TKA413" s="123"/>
      <c r="TKB413" s="123"/>
      <c r="TKC413" s="123"/>
      <c r="TKD413" s="123"/>
      <c r="TKE413" s="123"/>
      <c r="TKF413" s="123"/>
      <c r="TKG413" s="123"/>
      <c r="TKH413" s="123"/>
      <c r="TKI413" s="123"/>
      <c r="TKJ413" s="123"/>
      <c r="TKK413" s="123"/>
      <c r="TKL413" s="123"/>
      <c r="TKM413" s="123"/>
      <c r="TKN413" s="123"/>
      <c r="TKO413" s="123"/>
      <c r="TKP413" s="123"/>
      <c r="TKQ413" s="123"/>
      <c r="TKR413" s="123"/>
      <c r="TKS413" s="123"/>
      <c r="TKT413" s="123"/>
      <c r="TKU413" s="123"/>
      <c r="TKV413" s="123"/>
      <c r="TKW413" s="123"/>
      <c r="TKX413" s="123"/>
      <c r="TKY413" s="123"/>
      <c r="TKZ413" s="123"/>
      <c r="TLA413" s="123"/>
      <c r="TLB413" s="123"/>
      <c r="TLC413" s="123"/>
      <c r="TLD413" s="123"/>
      <c r="TLE413" s="123"/>
      <c r="TLF413" s="123"/>
      <c r="TLG413" s="123"/>
      <c r="TLH413" s="123"/>
      <c r="TLI413" s="123"/>
      <c r="TLJ413" s="123"/>
      <c r="TLK413" s="123"/>
      <c r="TLL413" s="123"/>
      <c r="TLM413" s="123"/>
      <c r="TLN413" s="123"/>
      <c r="TLO413" s="123"/>
      <c r="TLP413" s="123"/>
      <c r="TLQ413" s="123"/>
      <c r="TLR413" s="123"/>
      <c r="TLS413" s="123"/>
      <c r="TLT413" s="123"/>
      <c r="TLU413" s="123"/>
      <c r="TLV413" s="123"/>
      <c r="TLW413" s="123"/>
      <c r="TLX413" s="123"/>
      <c r="TLY413" s="123"/>
      <c r="TLZ413" s="123"/>
      <c r="TMA413" s="123"/>
      <c r="TMB413" s="123"/>
      <c r="TMC413" s="123"/>
      <c r="TMD413" s="123"/>
      <c r="TME413" s="123"/>
      <c r="TMF413" s="123"/>
      <c r="TMG413" s="123"/>
      <c r="TMH413" s="123"/>
      <c r="TMI413" s="123"/>
      <c r="TMJ413" s="123"/>
      <c r="TMK413" s="123"/>
      <c r="TML413" s="123"/>
      <c r="TMM413" s="123"/>
      <c r="TMN413" s="123"/>
      <c r="TMO413" s="123"/>
      <c r="TMP413" s="123"/>
      <c r="TMQ413" s="123"/>
      <c r="TMR413" s="123"/>
      <c r="TMS413" s="123"/>
      <c r="TMT413" s="123"/>
      <c r="TMU413" s="123"/>
      <c r="TMV413" s="123"/>
      <c r="TMW413" s="123"/>
      <c r="TMX413" s="123"/>
      <c r="TMY413" s="123"/>
      <c r="TMZ413" s="123"/>
      <c r="TNA413" s="123"/>
      <c r="TNB413" s="123"/>
      <c r="TNC413" s="123"/>
      <c r="TND413" s="123"/>
      <c r="TNE413" s="123"/>
      <c r="TNF413" s="123"/>
      <c r="TNG413" s="123"/>
      <c r="TNH413" s="123"/>
      <c r="TNI413" s="123"/>
      <c r="TNJ413" s="123"/>
      <c r="TNK413" s="123"/>
      <c r="TNL413" s="123"/>
      <c r="TNM413" s="123"/>
      <c r="TNN413" s="123"/>
      <c r="TNO413" s="123"/>
      <c r="TNP413" s="123"/>
      <c r="TNQ413" s="123"/>
      <c r="TNR413" s="123"/>
      <c r="TNS413" s="123"/>
      <c r="TNT413" s="123"/>
      <c r="TNU413" s="123"/>
      <c r="TNV413" s="123"/>
      <c r="TNW413" s="123"/>
      <c r="TNX413" s="123"/>
      <c r="TNY413" s="123"/>
      <c r="TNZ413" s="123"/>
      <c r="TOA413" s="123"/>
      <c r="TOB413" s="123"/>
      <c r="TOC413" s="123"/>
      <c r="TOD413" s="123"/>
      <c r="TOE413" s="123"/>
      <c r="TOF413" s="123"/>
      <c r="TOG413" s="123"/>
      <c r="TOH413" s="123"/>
      <c r="TOI413" s="123"/>
      <c r="TOJ413" s="123"/>
      <c r="TOK413" s="123"/>
      <c r="TOL413" s="123"/>
      <c r="TOM413" s="123"/>
      <c r="TON413" s="123"/>
      <c r="TOO413" s="123"/>
      <c r="TOP413" s="123"/>
      <c r="TOQ413" s="123"/>
      <c r="TOR413" s="123"/>
      <c r="TOS413" s="123"/>
      <c r="TOT413" s="123"/>
      <c r="TOU413" s="123"/>
      <c r="TOV413" s="123"/>
      <c r="TOW413" s="123"/>
      <c r="TOX413" s="123"/>
      <c r="TOY413" s="123"/>
      <c r="TOZ413" s="123"/>
      <c r="TPA413" s="123"/>
      <c r="TPB413" s="123"/>
      <c r="TPC413" s="123"/>
      <c r="TPD413" s="123"/>
      <c r="TPE413" s="123"/>
      <c r="TPF413" s="123"/>
      <c r="TPG413" s="123"/>
      <c r="TPH413" s="123"/>
      <c r="TPI413" s="123"/>
      <c r="TPJ413" s="123"/>
      <c r="TPK413" s="123"/>
      <c r="TPL413" s="123"/>
      <c r="TPM413" s="123"/>
      <c r="TPN413" s="123"/>
      <c r="TPO413" s="123"/>
      <c r="TPP413" s="123"/>
      <c r="TPQ413" s="123"/>
      <c r="TPR413" s="123"/>
      <c r="TPS413" s="123"/>
      <c r="TPT413" s="123"/>
      <c r="TPU413" s="123"/>
      <c r="TPV413" s="123"/>
      <c r="TPW413" s="123"/>
      <c r="TPX413" s="123"/>
      <c r="TPY413" s="123"/>
      <c r="TPZ413" s="123"/>
      <c r="TQA413" s="123"/>
      <c r="TQB413" s="123"/>
      <c r="TQC413" s="123"/>
      <c r="TQD413" s="123"/>
      <c r="TQE413" s="123"/>
      <c r="TQF413" s="123"/>
      <c r="TQG413" s="123"/>
      <c r="TQH413" s="123"/>
      <c r="TQI413" s="123"/>
      <c r="TQJ413" s="123"/>
      <c r="TQK413" s="123"/>
      <c r="TQL413" s="123"/>
      <c r="TQM413" s="123"/>
      <c r="TQN413" s="123"/>
      <c r="TQO413" s="123"/>
      <c r="TQP413" s="123"/>
      <c r="TQQ413" s="123"/>
      <c r="TQR413" s="123"/>
      <c r="TQS413" s="123"/>
      <c r="TQT413" s="123"/>
      <c r="TQU413" s="123"/>
      <c r="TQV413" s="123"/>
      <c r="TQW413" s="123"/>
      <c r="TQX413" s="123"/>
      <c r="TQY413" s="123"/>
      <c r="TQZ413" s="123"/>
      <c r="TRA413" s="123"/>
      <c r="TRB413" s="123"/>
      <c r="TRC413" s="123"/>
      <c r="TRD413" s="123"/>
      <c r="TRE413" s="123"/>
      <c r="TRF413" s="123"/>
      <c r="TRG413" s="123"/>
      <c r="TRH413" s="123"/>
      <c r="TRI413" s="123"/>
      <c r="TRJ413" s="123"/>
      <c r="TRK413" s="123"/>
      <c r="TRL413" s="123"/>
      <c r="TRM413" s="123"/>
      <c r="TRN413" s="123"/>
      <c r="TRO413" s="123"/>
      <c r="TRP413" s="123"/>
      <c r="TRQ413" s="123"/>
      <c r="TRR413" s="123"/>
      <c r="TRS413" s="123"/>
      <c r="TRT413" s="123"/>
      <c r="TRU413" s="123"/>
      <c r="TRV413" s="123"/>
      <c r="TRW413" s="123"/>
      <c r="TRX413" s="123"/>
      <c r="TRY413" s="123"/>
      <c r="TRZ413" s="123"/>
      <c r="TSA413" s="123"/>
      <c r="TSB413" s="123"/>
      <c r="TSC413" s="123"/>
      <c r="TSD413" s="123"/>
      <c r="TSE413" s="123"/>
      <c r="TSF413" s="123"/>
      <c r="TSG413" s="123"/>
      <c r="TSH413" s="123"/>
      <c r="TSI413" s="123"/>
      <c r="TSJ413" s="123"/>
      <c r="TSK413" s="123"/>
      <c r="TSL413" s="123"/>
      <c r="TSM413" s="123"/>
      <c r="TSN413" s="123"/>
      <c r="TSO413" s="123"/>
      <c r="TSP413" s="123"/>
      <c r="TSQ413" s="123"/>
      <c r="TSR413" s="123"/>
      <c r="TSS413" s="123"/>
      <c r="TST413" s="123"/>
      <c r="TSU413" s="123"/>
      <c r="TSV413" s="123"/>
      <c r="TSW413" s="123"/>
      <c r="TSX413" s="123"/>
      <c r="TSY413" s="123"/>
      <c r="TSZ413" s="123"/>
      <c r="TTA413" s="123"/>
      <c r="TTB413" s="123"/>
      <c r="TTC413" s="123"/>
      <c r="TTD413" s="123"/>
      <c r="TTE413" s="123"/>
      <c r="TTF413" s="123"/>
      <c r="TTG413" s="123"/>
      <c r="TTH413" s="123"/>
      <c r="TTI413" s="123"/>
      <c r="TTJ413" s="123"/>
      <c r="TTK413" s="123"/>
      <c r="TTL413" s="123"/>
      <c r="TTM413" s="123"/>
      <c r="TTN413" s="123"/>
      <c r="TTO413" s="123"/>
      <c r="TTP413" s="123"/>
      <c r="TTQ413" s="123"/>
      <c r="TTR413" s="123"/>
      <c r="TTS413" s="123"/>
      <c r="TTT413" s="123"/>
      <c r="TTU413" s="123"/>
      <c r="TTV413" s="123"/>
      <c r="TTW413" s="123"/>
      <c r="TTX413" s="123"/>
      <c r="TTY413" s="123"/>
      <c r="TTZ413" s="123"/>
      <c r="TUA413" s="123"/>
      <c r="TUB413" s="123"/>
      <c r="TUC413" s="123"/>
      <c r="TUD413" s="123"/>
      <c r="TUE413" s="123"/>
      <c r="TUF413" s="123"/>
      <c r="TUG413" s="123"/>
      <c r="TUH413" s="123"/>
      <c r="TUI413" s="123"/>
      <c r="TUJ413" s="123"/>
      <c r="TUK413" s="123"/>
      <c r="TUL413" s="123"/>
      <c r="TUM413" s="123"/>
      <c r="TUN413" s="123"/>
      <c r="TUO413" s="123"/>
      <c r="TUP413" s="123"/>
      <c r="TUQ413" s="123"/>
      <c r="TUR413" s="123"/>
      <c r="TUS413" s="123"/>
      <c r="TUT413" s="123"/>
      <c r="TUU413" s="123"/>
      <c r="TUV413" s="123"/>
      <c r="TUW413" s="123"/>
      <c r="TUX413" s="123"/>
      <c r="TUY413" s="123"/>
      <c r="TUZ413" s="123"/>
      <c r="TVA413" s="123"/>
      <c r="TVB413" s="123"/>
      <c r="TVC413" s="123"/>
      <c r="TVD413" s="123"/>
      <c r="TVE413" s="123"/>
      <c r="TVF413" s="123"/>
      <c r="TVG413" s="123"/>
      <c r="TVH413" s="123"/>
      <c r="TVI413" s="123"/>
      <c r="TVJ413" s="123"/>
      <c r="TVK413" s="123"/>
      <c r="TVL413" s="123"/>
      <c r="TVM413" s="123"/>
      <c r="TVN413" s="123"/>
      <c r="TVO413" s="123"/>
      <c r="TVP413" s="123"/>
      <c r="TVQ413" s="123"/>
      <c r="TVR413" s="123"/>
      <c r="TVS413" s="123"/>
      <c r="TVT413" s="123"/>
      <c r="TVU413" s="123"/>
      <c r="TVV413" s="123"/>
      <c r="TVW413" s="123"/>
      <c r="TVX413" s="123"/>
      <c r="TVY413" s="123"/>
      <c r="TVZ413" s="123"/>
      <c r="TWA413" s="123"/>
      <c r="TWB413" s="123"/>
      <c r="TWC413" s="123"/>
      <c r="TWD413" s="123"/>
      <c r="TWE413" s="123"/>
      <c r="TWF413" s="123"/>
      <c r="TWG413" s="123"/>
      <c r="TWH413" s="123"/>
      <c r="TWI413" s="123"/>
      <c r="TWJ413" s="123"/>
      <c r="TWK413" s="123"/>
      <c r="TWL413" s="123"/>
      <c r="TWM413" s="123"/>
      <c r="TWN413" s="123"/>
      <c r="TWO413" s="123"/>
      <c r="TWP413" s="123"/>
      <c r="TWQ413" s="123"/>
      <c r="TWR413" s="123"/>
      <c r="TWS413" s="123"/>
      <c r="TWT413" s="123"/>
      <c r="TWU413" s="123"/>
      <c r="TWV413" s="123"/>
      <c r="TWW413" s="123"/>
      <c r="TWX413" s="123"/>
      <c r="TWY413" s="123"/>
      <c r="TWZ413" s="123"/>
      <c r="TXA413" s="123"/>
      <c r="TXB413" s="123"/>
      <c r="TXC413" s="123"/>
      <c r="TXD413" s="123"/>
      <c r="TXE413" s="123"/>
      <c r="TXF413" s="123"/>
      <c r="TXG413" s="123"/>
      <c r="TXH413" s="123"/>
      <c r="TXI413" s="123"/>
      <c r="TXJ413" s="123"/>
      <c r="TXK413" s="123"/>
      <c r="TXL413" s="123"/>
      <c r="TXM413" s="123"/>
      <c r="TXN413" s="123"/>
      <c r="TXO413" s="123"/>
      <c r="TXP413" s="123"/>
      <c r="TXQ413" s="123"/>
      <c r="TXR413" s="123"/>
      <c r="TXS413" s="123"/>
      <c r="TXT413" s="123"/>
      <c r="TXU413" s="123"/>
      <c r="TXV413" s="123"/>
      <c r="TXW413" s="123"/>
      <c r="TXX413" s="123"/>
      <c r="TXY413" s="123"/>
      <c r="TXZ413" s="123"/>
      <c r="TYA413" s="123"/>
      <c r="TYB413" s="123"/>
      <c r="TYC413" s="123"/>
      <c r="TYD413" s="123"/>
      <c r="TYE413" s="123"/>
      <c r="TYF413" s="123"/>
      <c r="TYG413" s="123"/>
      <c r="TYH413" s="123"/>
      <c r="TYI413" s="123"/>
      <c r="TYJ413" s="123"/>
      <c r="TYK413" s="123"/>
      <c r="TYL413" s="123"/>
      <c r="TYM413" s="123"/>
      <c r="TYN413" s="123"/>
      <c r="TYO413" s="123"/>
      <c r="TYP413" s="123"/>
      <c r="TYQ413" s="123"/>
      <c r="TYR413" s="123"/>
      <c r="TYS413" s="123"/>
      <c r="TYT413" s="123"/>
      <c r="TYU413" s="123"/>
      <c r="TYV413" s="123"/>
      <c r="TYW413" s="123"/>
      <c r="TYX413" s="123"/>
      <c r="TYY413" s="123"/>
      <c r="TYZ413" s="123"/>
      <c r="TZA413" s="123"/>
      <c r="TZB413" s="123"/>
      <c r="TZC413" s="123"/>
      <c r="TZD413" s="123"/>
      <c r="TZE413" s="123"/>
      <c r="TZF413" s="123"/>
      <c r="TZG413" s="123"/>
      <c r="TZH413" s="123"/>
      <c r="TZI413" s="123"/>
      <c r="TZJ413" s="123"/>
      <c r="TZK413" s="123"/>
      <c r="TZL413" s="123"/>
      <c r="TZM413" s="123"/>
      <c r="TZN413" s="123"/>
      <c r="TZO413" s="123"/>
      <c r="TZP413" s="123"/>
      <c r="TZQ413" s="123"/>
      <c r="TZR413" s="123"/>
      <c r="TZS413" s="123"/>
      <c r="TZT413" s="123"/>
      <c r="TZU413" s="123"/>
      <c r="TZV413" s="123"/>
      <c r="TZW413" s="123"/>
      <c r="TZX413" s="123"/>
      <c r="TZY413" s="123"/>
      <c r="TZZ413" s="123"/>
      <c r="UAA413" s="123"/>
      <c r="UAB413" s="123"/>
      <c r="UAC413" s="123"/>
      <c r="UAD413" s="123"/>
      <c r="UAE413" s="123"/>
      <c r="UAF413" s="123"/>
      <c r="UAG413" s="123"/>
      <c r="UAH413" s="123"/>
      <c r="UAI413" s="123"/>
      <c r="UAJ413" s="123"/>
      <c r="UAK413" s="123"/>
      <c r="UAL413" s="123"/>
      <c r="UAM413" s="123"/>
      <c r="UAN413" s="123"/>
      <c r="UAO413" s="123"/>
      <c r="UAP413" s="123"/>
      <c r="UAQ413" s="123"/>
      <c r="UAR413" s="123"/>
      <c r="UAS413" s="123"/>
      <c r="UAT413" s="123"/>
      <c r="UAU413" s="123"/>
      <c r="UAV413" s="123"/>
      <c r="UAW413" s="123"/>
      <c r="UAX413" s="123"/>
      <c r="UAY413" s="123"/>
      <c r="UAZ413" s="123"/>
      <c r="UBA413" s="123"/>
      <c r="UBB413" s="123"/>
      <c r="UBC413" s="123"/>
      <c r="UBD413" s="123"/>
      <c r="UBE413" s="123"/>
      <c r="UBF413" s="123"/>
      <c r="UBG413" s="123"/>
      <c r="UBH413" s="123"/>
      <c r="UBI413" s="123"/>
      <c r="UBJ413" s="123"/>
      <c r="UBK413" s="123"/>
      <c r="UBL413" s="123"/>
      <c r="UBM413" s="123"/>
      <c r="UBN413" s="123"/>
      <c r="UBO413" s="123"/>
      <c r="UBP413" s="123"/>
      <c r="UBQ413" s="123"/>
      <c r="UBR413" s="123"/>
      <c r="UBS413" s="123"/>
      <c r="UBT413" s="123"/>
      <c r="UBU413" s="123"/>
      <c r="UBV413" s="123"/>
      <c r="UBW413" s="123"/>
      <c r="UBX413" s="123"/>
      <c r="UBY413" s="123"/>
      <c r="UBZ413" s="123"/>
      <c r="UCA413" s="123"/>
      <c r="UCB413" s="123"/>
      <c r="UCC413" s="123"/>
      <c r="UCD413" s="123"/>
      <c r="UCE413" s="123"/>
      <c r="UCF413" s="123"/>
      <c r="UCG413" s="123"/>
      <c r="UCH413" s="123"/>
      <c r="UCI413" s="123"/>
      <c r="UCJ413" s="123"/>
      <c r="UCK413" s="123"/>
      <c r="UCL413" s="123"/>
      <c r="UCM413" s="123"/>
      <c r="UCN413" s="123"/>
      <c r="UCO413" s="123"/>
      <c r="UCP413" s="123"/>
      <c r="UCQ413" s="123"/>
      <c r="UCR413" s="123"/>
      <c r="UCS413" s="123"/>
      <c r="UCT413" s="123"/>
      <c r="UCU413" s="123"/>
      <c r="UCV413" s="123"/>
      <c r="UCW413" s="123"/>
      <c r="UCX413" s="123"/>
      <c r="UCY413" s="123"/>
      <c r="UCZ413" s="123"/>
      <c r="UDA413" s="123"/>
      <c r="UDB413" s="123"/>
      <c r="UDC413" s="123"/>
      <c r="UDD413" s="123"/>
      <c r="UDE413" s="123"/>
      <c r="UDF413" s="123"/>
      <c r="UDG413" s="123"/>
      <c r="UDH413" s="123"/>
      <c r="UDI413" s="123"/>
      <c r="UDJ413" s="123"/>
      <c r="UDK413" s="123"/>
      <c r="UDL413" s="123"/>
      <c r="UDM413" s="123"/>
      <c r="UDN413" s="123"/>
      <c r="UDO413" s="123"/>
      <c r="UDP413" s="123"/>
      <c r="UDQ413" s="123"/>
      <c r="UDR413" s="123"/>
      <c r="UDS413" s="123"/>
      <c r="UDT413" s="123"/>
      <c r="UDU413" s="123"/>
      <c r="UDV413" s="123"/>
      <c r="UDW413" s="123"/>
      <c r="UDX413" s="123"/>
      <c r="UDY413" s="123"/>
      <c r="UDZ413" s="123"/>
      <c r="UEA413" s="123"/>
      <c r="UEB413" s="123"/>
      <c r="UEC413" s="123"/>
      <c r="UED413" s="123"/>
      <c r="UEE413" s="123"/>
      <c r="UEF413" s="123"/>
      <c r="UEG413" s="123"/>
      <c r="UEH413" s="123"/>
      <c r="UEI413" s="123"/>
      <c r="UEJ413" s="123"/>
      <c r="UEK413" s="123"/>
      <c r="UEL413" s="123"/>
      <c r="UEM413" s="123"/>
      <c r="UEN413" s="123"/>
      <c r="UEO413" s="123"/>
      <c r="UEP413" s="123"/>
      <c r="UEQ413" s="123"/>
      <c r="UER413" s="123"/>
      <c r="UES413" s="123"/>
      <c r="UET413" s="123"/>
      <c r="UEU413" s="123"/>
      <c r="UEV413" s="123"/>
      <c r="UEW413" s="123"/>
      <c r="UEX413" s="123"/>
      <c r="UEY413" s="123"/>
      <c r="UEZ413" s="123"/>
      <c r="UFA413" s="123"/>
      <c r="UFB413" s="123"/>
      <c r="UFC413" s="123"/>
      <c r="UFD413" s="123"/>
      <c r="UFE413" s="123"/>
      <c r="UFF413" s="123"/>
      <c r="UFG413" s="123"/>
      <c r="UFH413" s="123"/>
      <c r="UFI413" s="123"/>
      <c r="UFJ413" s="123"/>
      <c r="UFK413" s="123"/>
      <c r="UFL413" s="123"/>
      <c r="UFM413" s="123"/>
      <c r="UFN413" s="123"/>
      <c r="UFO413" s="123"/>
      <c r="UFP413" s="123"/>
      <c r="UFQ413" s="123"/>
      <c r="UFR413" s="123"/>
      <c r="UFS413" s="123"/>
      <c r="UFT413" s="123"/>
      <c r="UFU413" s="123"/>
      <c r="UFV413" s="123"/>
      <c r="UFW413" s="123"/>
      <c r="UFX413" s="123"/>
      <c r="UFY413" s="123"/>
      <c r="UFZ413" s="123"/>
      <c r="UGA413" s="123"/>
      <c r="UGB413" s="123"/>
      <c r="UGC413" s="123"/>
      <c r="UGD413" s="123"/>
      <c r="UGE413" s="123"/>
      <c r="UGF413" s="123"/>
      <c r="UGG413" s="123"/>
      <c r="UGH413" s="123"/>
      <c r="UGI413" s="123"/>
      <c r="UGJ413" s="123"/>
      <c r="UGK413" s="123"/>
      <c r="UGL413" s="123"/>
      <c r="UGM413" s="123"/>
      <c r="UGN413" s="123"/>
      <c r="UGO413" s="123"/>
      <c r="UGP413" s="123"/>
      <c r="UGQ413" s="123"/>
      <c r="UGR413" s="123"/>
      <c r="UGS413" s="123"/>
      <c r="UGT413" s="123"/>
      <c r="UGU413" s="123"/>
      <c r="UGV413" s="123"/>
      <c r="UGW413" s="123"/>
      <c r="UGX413" s="123"/>
      <c r="UGY413" s="123"/>
      <c r="UGZ413" s="123"/>
      <c r="UHA413" s="123"/>
      <c r="UHB413" s="123"/>
      <c r="UHC413" s="123"/>
      <c r="UHD413" s="123"/>
      <c r="UHE413" s="123"/>
      <c r="UHF413" s="123"/>
      <c r="UHG413" s="123"/>
      <c r="UHH413" s="123"/>
      <c r="UHI413" s="123"/>
      <c r="UHJ413" s="123"/>
      <c r="UHK413" s="123"/>
      <c r="UHL413" s="123"/>
      <c r="UHM413" s="123"/>
      <c r="UHN413" s="123"/>
      <c r="UHO413" s="123"/>
      <c r="UHP413" s="123"/>
      <c r="UHQ413" s="123"/>
      <c r="UHR413" s="123"/>
      <c r="UHS413" s="123"/>
      <c r="UHT413" s="123"/>
      <c r="UHU413" s="123"/>
      <c r="UHV413" s="123"/>
      <c r="UHW413" s="123"/>
      <c r="UHX413" s="123"/>
      <c r="UHY413" s="123"/>
      <c r="UHZ413" s="123"/>
      <c r="UIA413" s="123"/>
      <c r="UIB413" s="123"/>
      <c r="UIC413" s="123"/>
      <c r="UID413" s="123"/>
      <c r="UIE413" s="123"/>
      <c r="UIF413" s="123"/>
      <c r="UIG413" s="123"/>
      <c r="UIH413" s="123"/>
      <c r="UII413" s="123"/>
      <c r="UIJ413" s="123"/>
      <c r="UIK413" s="123"/>
      <c r="UIL413" s="123"/>
      <c r="UIM413" s="123"/>
      <c r="UIN413" s="123"/>
      <c r="UIO413" s="123"/>
      <c r="UIP413" s="123"/>
      <c r="UIQ413" s="123"/>
      <c r="UIR413" s="123"/>
      <c r="UIS413" s="123"/>
      <c r="UIT413" s="123"/>
      <c r="UIU413" s="123"/>
      <c r="UIV413" s="123"/>
      <c r="UIW413" s="123"/>
      <c r="UIX413" s="123"/>
      <c r="UIY413" s="123"/>
      <c r="UIZ413" s="123"/>
      <c r="UJA413" s="123"/>
      <c r="UJB413" s="123"/>
      <c r="UJC413" s="123"/>
      <c r="UJD413" s="123"/>
      <c r="UJE413" s="123"/>
      <c r="UJF413" s="123"/>
      <c r="UJG413" s="123"/>
      <c r="UJH413" s="123"/>
      <c r="UJI413" s="123"/>
      <c r="UJJ413" s="123"/>
      <c r="UJK413" s="123"/>
      <c r="UJL413" s="123"/>
      <c r="UJM413" s="123"/>
      <c r="UJN413" s="123"/>
      <c r="UJO413" s="123"/>
      <c r="UJP413" s="123"/>
      <c r="UJQ413" s="123"/>
      <c r="UJR413" s="123"/>
      <c r="UJS413" s="123"/>
      <c r="UJT413" s="123"/>
      <c r="UJU413" s="123"/>
      <c r="UJV413" s="123"/>
      <c r="UJW413" s="123"/>
      <c r="UJX413" s="123"/>
      <c r="UJY413" s="123"/>
      <c r="UJZ413" s="123"/>
      <c r="UKA413" s="123"/>
      <c r="UKB413" s="123"/>
      <c r="UKC413" s="123"/>
      <c r="UKD413" s="123"/>
      <c r="UKE413" s="123"/>
      <c r="UKF413" s="123"/>
      <c r="UKG413" s="123"/>
      <c r="UKH413" s="123"/>
      <c r="UKI413" s="123"/>
      <c r="UKJ413" s="123"/>
      <c r="UKK413" s="123"/>
      <c r="UKL413" s="123"/>
      <c r="UKM413" s="123"/>
      <c r="UKN413" s="123"/>
      <c r="UKO413" s="123"/>
      <c r="UKP413" s="123"/>
      <c r="UKQ413" s="123"/>
      <c r="UKR413" s="123"/>
      <c r="UKS413" s="123"/>
      <c r="UKT413" s="123"/>
      <c r="UKU413" s="123"/>
      <c r="UKV413" s="123"/>
      <c r="UKW413" s="123"/>
      <c r="UKX413" s="123"/>
      <c r="UKY413" s="123"/>
      <c r="UKZ413" s="123"/>
      <c r="ULA413" s="123"/>
      <c r="ULB413" s="123"/>
      <c r="ULC413" s="123"/>
      <c r="ULD413" s="123"/>
      <c r="ULE413" s="123"/>
      <c r="ULF413" s="123"/>
      <c r="ULG413" s="123"/>
      <c r="ULH413" s="123"/>
      <c r="ULI413" s="123"/>
      <c r="ULJ413" s="123"/>
      <c r="ULK413" s="123"/>
      <c r="ULL413" s="123"/>
      <c r="ULM413" s="123"/>
      <c r="ULN413" s="123"/>
      <c r="ULO413" s="123"/>
      <c r="ULP413" s="123"/>
      <c r="ULQ413" s="123"/>
      <c r="ULR413" s="123"/>
      <c r="ULS413" s="123"/>
      <c r="ULT413" s="123"/>
      <c r="ULU413" s="123"/>
      <c r="ULV413" s="123"/>
      <c r="ULW413" s="123"/>
      <c r="ULX413" s="123"/>
      <c r="ULY413" s="123"/>
      <c r="ULZ413" s="123"/>
      <c r="UMA413" s="123"/>
      <c r="UMB413" s="123"/>
      <c r="UMC413" s="123"/>
      <c r="UMD413" s="123"/>
      <c r="UME413" s="123"/>
      <c r="UMF413" s="123"/>
      <c r="UMG413" s="123"/>
      <c r="UMH413" s="123"/>
      <c r="UMI413" s="123"/>
      <c r="UMJ413" s="123"/>
      <c r="UMK413" s="123"/>
      <c r="UML413" s="123"/>
      <c r="UMM413" s="123"/>
      <c r="UMN413" s="123"/>
      <c r="UMO413" s="123"/>
      <c r="UMP413" s="123"/>
      <c r="UMQ413" s="123"/>
      <c r="UMR413" s="123"/>
      <c r="UMS413" s="123"/>
      <c r="UMT413" s="123"/>
      <c r="UMU413" s="123"/>
      <c r="UMV413" s="123"/>
      <c r="UMW413" s="123"/>
      <c r="UMX413" s="123"/>
      <c r="UMY413" s="123"/>
      <c r="UMZ413" s="123"/>
      <c r="UNA413" s="123"/>
      <c r="UNB413" s="123"/>
      <c r="UNC413" s="123"/>
      <c r="UND413" s="123"/>
      <c r="UNE413" s="123"/>
      <c r="UNF413" s="123"/>
      <c r="UNG413" s="123"/>
      <c r="UNH413" s="123"/>
      <c r="UNI413" s="123"/>
      <c r="UNJ413" s="123"/>
      <c r="UNK413" s="123"/>
      <c r="UNL413" s="123"/>
      <c r="UNM413" s="123"/>
      <c r="UNN413" s="123"/>
      <c r="UNO413" s="123"/>
      <c r="UNP413" s="123"/>
      <c r="UNQ413" s="123"/>
      <c r="UNR413" s="123"/>
      <c r="UNS413" s="123"/>
      <c r="UNT413" s="123"/>
      <c r="UNU413" s="123"/>
      <c r="UNV413" s="123"/>
      <c r="UNW413" s="123"/>
      <c r="UNX413" s="123"/>
      <c r="UNY413" s="123"/>
      <c r="UNZ413" s="123"/>
      <c r="UOA413" s="123"/>
      <c r="UOB413" s="123"/>
      <c r="UOC413" s="123"/>
      <c r="UOD413" s="123"/>
      <c r="UOE413" s="123"/>
      <c r="UOF413" s="123"/>
      <c r="UOG413" s="123"/>
      <c r="UOH413" s="123"/>
      <c r="UOI413" s="123"/>
      <c r="UOJ413" s="123"/>
      <c r="UOK413" s="123"/>
      <c r="UOL413" s="123"/>
      <c r="UOM413" s="123"/>
      <c r="UON413" s="123"/>
      <c r="UOO413" s="123"/>
      <c r="UOP413" s="123"/>
      <c r="UOQ413" s="123"/>
      <c r="UOR413" s="123"/>
      <c r="UOS413" s="123"/>
      <c r="UOT413" s="123"/>
      <c r="UOU413" s="123"/>
      <c r="UOV413" s="123"/>
      <c r="UOW413" s="123"/>
      <c r="UOX413" s="123"/>
      <c r="UOY413" s="123"/>
      <c r="UOZ413" s="123"/>
      <c r="UPA413" s="123"/>
      <c r="UPB413" s="123"/>
      <c r="UPC413" s="123"/>
      <c r="UPD413" s="123"/>
      <c r="UPE413" s="123"/>
      <c r="UPF413" s="123"/>
      <c r="UPG413" s="123"/>
      <c r="UPH413" s="123"/>
      <c r="UPI413" s="123"/>
      <c r="UPJ413" s="123"/>
      <c r="UPK413" s="123"/>
      <c r="UPL413" s="123"/>
      <c r="UPM413" s="123"/>
      <c r="UPN413" s="123"/>
      <c r="UPO413" s="123"/>
      <c r="UPP413" s="123"/>
      <c r="UPQ413" s="123"/>
      <c r="UPR413" s="123"/>
      <c r="UPS413" s="123"/>
      <c r="UPT413" s="123"/>
      <c r="UPU413" s="123"/>
      <c r="UPV413" s="123"/>
      <c r="UPW413" s="123"/>
      <c r="UPX413" s="123"/>
      <c r="UPY413" s="123"/>
      <c r="UPZ413" s="123"/>
      <c r="UQA413" s="123"/>
      <c r="UQB413" s="123"/>
      <c r="UQC413" s="123"/>
      <c r="UQD413" s="123"/>
      <c r="UQE413" s="123"/>
      <c r="UQF413" s="123"/>
      <c r="UQG413" s="123"/>
      <c r="UQH413" s="123"/>
      <c r="UQI413" s="123"/>
      <c r="UQJ413" s="123"/>
      <c r="UQK413" s="123"/>
      <c r="UQL413" s="123"/>
      <c r="UQM413" s="123"/>
      <c r="UQN413" s="123"/>
      <c r="UQO413" s="123"/>
      <c r="UQP413" s="123"/>
      <c r="UQQ413" s="123"/>
      <c r="UQR413" s="123"/>
      <c r="UQS413" s="123"/>
      <c r="UQT413" s="123"/>
      <c r="UQU413" s="123"/>
      <c r="UQV413" s="123"/>
      <c r="UQW413" s="123"/>
      <c r="UQX413" s="123"/>
      <c r="UQY413" s="123"/>
      <c r="UQZ413" s="123"/>
      <c r="URA413" s="123"/>
      <c r="URB413" s="123"/>
      <c r="URC413" s="123"/>
      <c r="URD413" s="123"/>
      <c r="URE413" s="123"/>
      <c r="URF413" s="123"/>
      <c r="URG413" s="123"/>
      <c r="URH413" s="123"/>
      <c r="URI413" s="123"/>
      <c r="URJ413" s="123"/>
      <c r="URK413" s="123"/>
      <c r="URL413" s="123"/>
      <c r="URM413" s="123"/>
      <c r="URN413" s="123"/>
      <c r="URO413" s="123"/>
      <c r="URP413" s="123"/>
      <c r="URQ413" s="123"/>
      <c r="URR413" s="123"/>
      <c r="URS413" s="123"/>
      <c r="URT413" s="123"/>
      <c r="URU413" s="123"/>
      <c r="URV413" s="123"/>
      <c r="URW413" s="123"/>
      <c r="URX413" s="123"/>
      <c r="URY413" s="123"/>
      <c r="URZ413" s="123"/>
      <c r="USA413" s="123"/>
      <c r="USB413" s="123"/>
      <c r="USC413" s="123"/>
      <c r="USD413" s="123"/>
      <c r="USE413" s="123"/>
      <c r="USF413" s="123"/>
      <c r="USG413" s="123"/>
      <c r="USH413" s="123"/>
      <c r="USI413" s="123"/>
      <c r="USJ413" s="123"/>
      <c r="USK413" s="123"/>
      <c r="USL413" s="123"/>
      <c r="USM413" s="123"/>
      <c r="USN413" s="123"/>
      <c r="USO413" s="123"/>
      <c r="USP413" s="123"/>
      <c r="USQ413" s="123"/>
      <c r="USR413" s="123"/>
      <c r="USS413" s="123"/>
      <c r="UST413" s="123"/>
      <c r="USU413" s="123"/>
      <c r="USV413" s="123"/>
      <c r="USW413" s="123"/>
      <c r="USX413" s="123"/>
      <c r="USY413" s="123"/>
      <c r="USZ413" s="123"/>
      <c r="UTA413" s="123"/>
      <c r="UTB413" s="123"/>
      <c r="UTC413" s="123"/>
      <c r="UTD413" s="123"/>
      <c r="UTE413" s="123"/>
      <c r="UTF413" s="123"/>
      <c r="UTG413" s="123"/>
      <c r="UTH413" s="123"/>
      <c r="UTI413" s="123"/>
      <c r="UTJ413" s="123"/>
      <c r="UTK413" s="123"/>
      <c r="UTL413" s="123"/>
      <c r="UTM413" s="123"/>
      <c r="UTN413" s="123"/>
      <c r="UTO413" s="123"/>
      <c r="UTP413" s="123"/>
      <c r="UTQ413" s="123"/>
      <c r="UTR413" s="123"/>
      <c r="UTS413" s="123"/>
      <c r="UTT413" s="123"/>
      <c r="UTU413" s="123"/>
      <c r="UTV413" s="123"/>
      <c r="UTW413" s="123"/>
      <c r="UTX413" s="123"/>
      <c r="UTY413" s="123"/>
      <c r="UTZ413" s="123"/>
      <c r="UUA413" s="123"/>
      <c r="UUB413" s="123"/>
      <c r="UUC413" s="123"/>
      <c r="UUD413" s="123"/>
      <c r="UUE413" s="123"/>
      <c r="UUF413" s="123"/>
      <c r="UUG413" s="123"/>
      <c r="UUH413" s="123"/>
      <c r="UUI413" s="123"/>
      <c r="UUJ413" s="123"/>
      <c r="UUK413" s="123"/>
      <c r="UUL413" s="123"/>
      <c r="UUM413" s="123"/>
      <c r="UUN413" s="123"/>
      <c r="UUO413" s="123"/>
      <c r="UUP413" s="123"/>
      <c r="UUQ413" s="123"/>
      <c r="UUR413" s="123"/>
      <c r="UUS413" s="123"/>
      <c r="UUT413" s="123"/>
      <c r="UUU413" s="123"/>
      <c r="UUV413" s="123"/>
      <c r="UUW413" s="123"/>
      <c r="UUX413" s="123"/>
      <c r="UUY413" s="123"/>
      <c r="UUZ413" s="123"/>
      <c r="UVA413" s="123"/>
      <c r="UVB413" s="123"/>
      <c r="UVC413" s="123"/>
      <c r="UVD413" s="123"/>
      <c r="UVE413" s="123"/>
      <c r="UVF413" s="123"/>
      <c r="UVG413" s="123"/>
      <c r="UVH413" s="123"/>
      <c r="UVI413" s="123"/>
      <c r="UVJ413" s="123"/>
      <c r="UVK413" s="123"/>
      <c r="UVL413" s="123"/>
      <c r="UVM413" s="123"/>
      <c r="UVN413" s="123"/>
      <c r="UVO413" s="123"/>
      <c r="UVP413" s="123"/>
      <c r="UVQ413" s="123"/>
      <c r="UVR413" s="123"/>
      <c r="UVS413" s="123"/>
      <c r="UVT413" s="123"/>
      <c r="UVU413" s="123"/>
      <c r="UVV413" s="123"/>
      <c r="UVW413" s="123"/>
      <c r="UVX413" s="123"/>
      <c r="UVY413" s="123"/>
      <c r="UVZ413" s="123"/>
      <c r="UWA413" s="123"/>
      <c r="UWB413" s="123"/>
      <c r="UWC413" s="123"/>
      <c r="UWD413" s="123"/>
      <c r="UWE413" s="123"/>
      <c r="UWF413" s="123"/>
      <c r="UWG413" s="123"/>
      <c r="UWH413" s="123"/>
      <c r="UWI413" s="123"/>
      <c r="UWJ413" s="123"/>
      <c r="UWK413" s="123"/>
      <c r="UWL413" s="123"/>
      <c r="UWM413" s="123"/>
      <c r="UWN413" s="123"/>
      <c r="UWO413" s="123"/>
      <c r="UWP413" s="123"/>
      <c r="UWQ413" s="123"/>
      <c r="UWR413" s="123"/>
      <c r="UWS413" s="123"/>
      <c r="UWT413" s="123"/>
      <c r="UWU413" s="123"/>
      <c r="UWV413" s="123"/>
      <c r="UWW413" s="123"/>
      <c r="UWX413" s="123"/>
      <c r="UWY413" s="123"/>
      <c r="UWZ413" s="123"/>
      <c r="UXA413" s="123"/>
      <c r="UXB413" s="123"/>
      <c r="UXC413" s="123"/>
      <c r="UXD413" s="123"/>
      <c r="UXE413" s="123"/>
      <c r="UXF413" s="123"/>
      <c r="UXG413" s="123"/>
      <c r="UXH413" s="123"/>
      <c r="UXI413" s="123"/>
      <c r="UXJ413" s="123"/>
      <c r="UXK413" s="123"/>
      <c r="UXL413" s="123"/>
      <c r="UXM413" s="123"/>
      <c r="UXN413" s="123"/>
      <c r="UXO413" s="123"/>
      <c r="UXP413" s="123"/>
      <c r="UXQ413" s="123"/>
      <c r="UXR413" s="123"/>
      <c r="UXS413" s="123"/>
      <c r="UXT413" s="123"/>
      <c r="UXU413" s="123"/>
      <c r="UXV413" s="123"/>
      <c r="UXW413" s="123"/>
      <c r="UXX413" s="123"/>
      <c r="UXY413" s="123"/>
      <c r="UXZ413" s="123"/>
      <c r="UYA413" s="123"/>
      <c r="UYB413" s="123"/>
      <c r="UYC413" s="123"/>
      <c r="UYD413" s="123"/>
      <c r="UYE413" s="123"/>
      <c r="UYF413" s="123"/>
      <c r="UYG413" s="123"/>
      <c r="UYH413" s="123"/>
      <c r="UYI413" s="123"/>
      <c r="UYJ413" s="123"/>
      <c r="UYK413" s="123"/>
      <c r="UYL413" s="123"/>
      <c r="UYM413" s="123"/>
      <c r="UYN413" s="123"/>
      <c r="UYO413" s="123"/>
      <c r="UYP413" s="123"/>
      <c r="UYQ413" s="123"/>
      <c r="UYR413" s="123"/>
      <c r="UYS413" s="123"/>
      <c r="UYT413" s="123"/>
      <c r="UYU413" s="123"/>
      <c r="UYV413" s="123"/>
      <c r="UYW413" s="123"/>
      <c r="UYX413" s="123"/>
      <c r="UYY413" s="123"/>
      <c r="UYZ413" s="123"/>
      <c r="UZA413" s="123"/>
      <c r="UZB413" s="123"/>
      <c r="UZC413" s="123"/>
      <c r="UZD413" s="123"/>
      <c r="UZE413" s="123"/>
      <c r="UZF413" s="123"/>
      <c r="UZG413" s="123"/>
      <c r="UZH413" s="123"/>
      <c r="UZI413" s="123"/>
      <c r="UZJ413" s="123"/>
      <c r="UZK413" s="123"/>
      <c r="UZL413" s="123"/>
      <c r="UZM413" s="123"/>
      <c r="UZN413" s="123"/>
      <c r="UZO413" s="123"/>
      <c r="UZP413" s="123"/>
      <c r="UZQ413" s="123"/>
      <c r="UZR413" s="123"/>
      <c r="UZS413" s="123"/>
      <c r="UZT413" s="123"/>
      <c r="UZU413" s="123"/>
      <c r="UZV413" s="123"/>
      <c r="UZW413" s="123"/>
      <c r="UZX413" s="123"/>
      <c r="UZY413" s="123"/>
      <c r="UZZ413" s="123"/>
      <c r="VAA413" s="123"/>
      <c r="VAB413" s="123"/>
      <c r="VAC413" s="123"/>
      <c r="VAD413" s="123"/>
      <c r="VAE413" s="123"/>
      <c r="VAF413" s="123"/>
      <c r="VAG413" s="123"/>
      <c r="VAH413" s="123"/>
      <c r="VAI413" s="123"/>
      <c r="VAJ413" s="123"/>
      <c r="VAK413" s="123"/>
      <c r="VAL413" s="123"/>
      <c r="VAM413" s="123"/>
      <c r="VAN413" s="123"/>
      <c r="VAO413" s="123"/>
      <c r="VAP413" s="123"/>
      <c r="VAQ413" s="123"/>
      <c r="VAR413" s="123"/>
      <c r="VAS413" s="123"/>
      <c r="VAT413" s="123"/>
      <c r="VAU413" s="123"/>
      <c r="VAV413" s="123"/>
      <c r="VAW413" s="123"/>
      <c r="VAX413" s="123"/>
      <c r="VAY413" s="123"/>
      <c r="VAZ413" s="123"/>
      <c r="VBA413" s="123"/>
      <c r="VBB413" s="123"/>
      <c r="VBC413" s="123"/>
      <c r="VBD413" s="123"/>
      <c r="VBE413" s="123"/>
      <c r="VBF413" s="123"/>
      <c r="VBG413" s="123"/>
      <c r="VBH413" s="123"/>
      <c r="VBI413" s="123"/>
      <c r="VBJ413" s="123"/>
      <c r="VBK413" s="123"/>
      <c r="VBL413" s="123"/>
      <c r="VBM413" s="123"/>
      <c r="VBN413" s="123"/>
      <c r="VBO413" s="123"/>
      <c r="VBP413" s="123"/>
      <c r="VBQ413" s="123"/>
      <c r="VBR413" s="123"/>
      <c r="VBS413" s="123"/>
      <c r="VBT413" s="123"/>
      <c r="VBU413" s="123"/>
      <c r="VBV413" s="123"/>
      <c r="VBW413" s="123"/>
      <c r="VBX413" s="123"/>
      <c r="VBY413" s="123"/>
      <c r="VBZ413" s="123"/>
      <c r="VCA413" s="123"/>
      <c r="VCB413" s="123"/>
      <c r="VCC413" s="123"/>
      <c r="VCD413" s="123"/>
      <c r="VCE413" s="123"/>
      <c r="VCF413" s="123"/>
      <c r="VCG413" s="123"/>
      <c r="VCH413" s="123"/>
      <c r="VCI413" s="123"/>
      <c r="VCJ413" s="123"/>
      <c r="VCK413" s="123"/>
      <c r="VCL413" s="123"/>
      <c r="VCM413" s="123"/>
      <c r="VCN413" s="123"/>
      <c r="VCO413" s="123"/>
      <c r="VCP413" s="123"/>
      <c r="VCQ413" s="123"/>
      <c r="VCR413" s="123"/>
      <c r="VCS413" s="123"/>
      <c r="VCT413" s="123"/>
      <c r="VCU413" s="123"/>
      <c r="VCV413" s="123"/>
      <c r="VCW413" s="123"/>
      <c r="VCX413" s="123"/>
      <c r="VCY413" s="123"/>
      <c r="VCZ413" s="123"/>
      <c r="VDA413" s="123"/>
      <c r="VDB413" s="123"/>
      <c r="VDC413" s="123"/>
      <c r="VDD413" s="123"/>
      <c r="VDE413" s="123"/>
      <c r="VDF413" s="123"/>
      <c r="VDG413" s="123"/>
      <c r="VDH413" s="123"/>
      <c r="VDI413" s="123"/>
      <c r="VDJ413" s="123"/>
      <c r="VDK413" s="123"/>
      <c r="VDL413" s="123"/>
      <c r="VDM413" s="123"/>
      <c r="VDN413" s="123"/>
      <c r="VDO413" s="123"/>
      <c r="VDP413" s="123"/>
      <c r="VDQ413" s="123"/>
      <c r="VDR413" s="123"/>
      <c r="VDS413" s="123"/>
      <c r="VDT413" s="123"/>
      <c r="VDU413" s="123"/>
      <c r="VDV413" s="123"/>
      <c r="VDW413" s="123"/>
      <c r="VDX413" s="123"/>
      <c r="VDY413" s="123"/>
      <c r="VDZ413" s="123"/>
      <c r="VEA413" s="123"/>
      <c r="VEB413" s="123"/>
      <c r="VEC413" s="123"/>
      <c r="VED413" s="123"/>
      <c r="VEE413" s="123"/>
      <c r="VEF413" s="123"/>
      <c r="VEG413" s="123"/>
      <c r="VEH413" s="123"/>
      <c r="VEI413" s="123"/>
      <c r="VEJ413" s="123"/>
      <c r="VEK413" s="123"/>
      <c r="VEL413" s="123"/>
      <c r="VEM413" s="123"/>
      <c r="VEN413" s="123"/>
      <c r="VEO413" s="123"/>
      <c r="VEP413" s="123"/>
      <c r="VEQ413" s="123"/>
      <c r="VER413" s="123"/>
      <c r="VES413" s="123"/>
      <c r="VET413" s="123"/>
      <c r="VEU413" s="123"/>
      <c r="VEV413" s="123"/>
      <c r="VEW413" s="123"/>
      <c r="VEX413" s="123"/>
      <c r="VEY413" s="123"/>
      <c r="VEZ413" s="123"/>
      <c r="VFA413" s="123"/>
      <c r="VFB413" s="123"/>
      <c r="VFC413" s="123"/>
      <c r="VFD413" s="123"/>
      <c r="VFE413" s="123"/>
      <c r="VFF413" s="123"/>
      <c r="VFG413" s="123"/>
      <c r="VFH413" s="123"/>
      <c r="VFI413" s="123"/>
      <c r="VFJ413" s="123"/>
      <c r="VFK413" s="123"/>
      <c r="VFL413" s="123"/>
      <c r="VFM413" s="123"/>
      <c r="VFN413" s="123"/>
      <c r="VFO413" s="123"/>
      <c r="VFP413" s="123"/>
      <c r="VFQ413" s="123"/>
      <c r="VFR413" s="123"/>
      <c r="VFS413" s="123"/>
      <c r="VFT413" s="123"/>
      <c r="VFU413" s="123"/>
      <c r="VFV413" s="123"/>
      <c r="VFW413" s="123"/>
      <c r="VFX413" s="123"/>
      <c r="VFY413" s="123"/>
      <c r="VFZ413" s="123"/>
      <c r="VGA413" s="123"/>
      <c r="VGB413" s="123"/>
      <c r="VGC413" s="123"/>
      <c r="VGD413" s="123"/>
      <c r="VGE413" s="123"/>
      <c r="VGF413" s="123"/>
      <c r="VGG413" s="123"/>
      <c r="VGH413" s="123"/>
      <c r="VGI413" s="123"/>
      <c r="VGJ413" s="123"/>
      <c r="VGK413" s="123"/>
      <c r="VGL413" s="123"/>
      <c r="VGM413" s="123"/>
      <c r="VGN413" s="123"/>
      <c r="VGO413" s="123"/>
      <c r="VGP413" s="123"/>
      <c r="VGQ413" s="123"/>
      <c r="VGR413" s="123"/>
      <c r="VGS413" s="123"/>
      <c r="VGT413" s="123"/>
      <c r="VGU413" s="123"/>
      <c r="VGV413" s="123"/>
      <c r="VGW413" s="123"/>
      <c r="VGX413" s="123"/>
      <c r="VGY413" s="123"/>
      <c r="VGZ413" s="123"/>
      <c r="VHA413" s="123"/>
      <c r="VHB413" s="123"/>
      <c r="VHC413" s="123"/>
      <c r="VHD413" s="123"/>
      <c r="VHE413" s="123"/>
      <c r="VHF413" s="123"/>
      <c r="VHG413" s="123"/>
      <c r="VHH413" s="123"/>
      <c r="VHI413" s="123"/>
      <c r="VHJ413" s="123"/>
      <c r="VHK413" s="123"/>
      <c r="VHL413" s="123"/>
      <c r="VHM413" s="123"/>
      <c r="VHN413" s="123"/>
      <c r="VHO413" s="123"/>
      <c r="VHP413" s="123"/>
      <c r="VHQ413" s="123"/>
      <c r="VHR413" s="123"/>
      <c r="VHS413" s="123"/>
      <c r="VHT413" s="123"/>
      <c r="VHU413" s="123"/>
      <c r="VHV413" s="123"/>
      <c r="VHW413" s="123"/>
      <c r="VHX413" s="123"/>
      <c r="VHY413" s="123"/>
      <c r="VHZ413" s="123"/>
      <c r="VIA413" s="123"/>
      <c r="VIB413" s="123"/>
      <c r="VIC413" s="123"/>
      <c r="VID413" s="123"/>
      <c r="VIE413" s="123"/>
      <c r="VIF413" s="123"/>
      <c r="VIG413" s="123"/>
      <c r="VIH413" s="123"/>
      <c r="VII413" s="123"/>
      <c r="VIJ413" s="123"/>
      <c r="VIK413" s="123"/>
      <c r="VIL413" s="123"/>
      <c r="VIM413" s="123"/>
      <c r="VIN413" s="123"/>
      <c r="VIO413" s="123"/>
      <c r="VIP413" s="123"/>
      <c r="VIQ413" s="123"/>
      <c r="VIR413" s="123"/>
      <c r="VIS413" s="123"/>
      <c r="VIT413" s="123"/>
      <c r="VIU413" s="123"/>
      <c r="VIV413" s="123"/>
      <c r="VIW413" s="123"/>
      <c r="VIX413" s="123"/>
      <c r="VIY413" s="123"/>
      <c r="VIZ413" s="123"/>
      <c r="VJA413" s="123"/>
      <c r="VJB413" s="123"/>
      <c r="VJC413" s="123"/>
      <c r="VJD413" s="123"/>
      <c r="VJE413" s="123"/>
      <c r="VJF413" s="123"/>
      <c r="VJG413" s="123"/>
      <c r="VJH413" s="123"/>
      <c r="VJI413" s="123"/>
      <c r="VJJ413" s="123"/>
      <c r="VJK413" s="123"/>
      <c r="VJL413" s="123"/>
      <c r="VJM413" s="123"/>
      <c r="VJN413" s="123"/>
      <c r="VJO413" s="123"/>
      <c r="VJP413" s="123"/>
      <c r="VJQ413" s="123"/>
      <c r="VJR413" s="123"/>
      <c r="VJS413" s="123"/>
      <c r="VJT413" s="123"/>
      <c r="VJU413" s="123"/>
      <c r="VJV413" s="123"/>
      <c r="VJW413" s="123"/>
      <c r="VJX413" s="123"/>
      <c r="VJY413" s="123"/>
      <c r="VJZ413" s="123"/>
      <c r="VKA413" s="123"/>
      <c r="VKB413" s="123"/>
      <c r="VKC413" s="123"/>
      <c r="VKD413" s="123"/>
      <c r="VKE413" s="123"/>
      <c r="VKF413" s="123"/>
      <c r="VKG413" s="123"/>
      <c r="VKH413" s="123"/>
      <c r="VKI413" s="123"/>
      <c r="VKJ413" s="123"/>
      <c r="VKK413" s="123"/>
      <c r="VKL413" s="123"/>
      <c r="VKM413" s="123"/>
      <c r="VKN413" s="123"/>
      <c r="VKO413" s="123"/>
      <c r="VKP413" s="123"/>
      <c r="VKQ413" s="123"/>
      <c r="VKR413" s="123"/>
      <c r="VKS413" s="123"/>
      <c r="VKT413" s="123"/>
      <c r="VKU413" s="123"/>
      <c r="VKV413" s="123"/>
      <c r="VKW413" s="123"/>
      <c r="VKX413" s="123"/>
      <c r="VKY413" s="123"/>
      <c r="VKZ413" s="123"/>
      <c r="VLA413" s="123"/>
      <c r="VLB413" s="123"/>
      <c r="VLC413" s="123"/>
      <c r="VLD413" s="123"/>
      <c r="VLE413" s="123"/>
      <c r="VLF413" s="123"/>
      <c r="VLG413" s="123"/>
      <c r="VLH413" s="123"/>
      <c r="VLI413" s="123"/>
      <c r="VLJ413" s="123"/>
      <c r="VLK413" s="123"/>
      <c r="VLL413" s="123"/>
      <c r="VLM413" s="123"/>
      <c r="VLN413" s="123"/>
      <c r="VLO413" s="123"/>
      <c r="VLP413" s="123"/>
      <c r="VLQ413" s="123"/>
      <c r="VLR413" s="123"/>
      <c r="VLS413" s="123"/>
      <c r="VLT413" s="123"/>
      <c r="VLU413" s="123"/>
      <c r="VLV413" s="123"/>
      <c r="VLW413" s="123"/>
      <c r="VLX413" s="123"/>
      <c r="VLY413" s="123"/>
      <c r="VLZ413" s="123"/>
      <c r="VMA413" s="123"/>
      <c r="VMB413" s="123"/>
      <c r="VMC413" s="123"/>
      <c r="VMD413" s="123"/>
      <c r="VME413" s="123"/>
      <c r="VMF413" s="123"/>
      <c r="VMG413" s="123"/>
      <c r="VMH413" s="123"/>
      <c r="VMI413" s="123"/>
      <c r="VMJ413" s="123"/>
      <c r="VMK413" s="123"/>
      <c r="VML413" s="123"/>
      <c r="VMM413" s="123"/>
      <c r="VMN413" s="123"/>
      <c r="VMO413" s="123"/>
      <c r="VMP413" s="123"/>
      <c r="VMQ413" s="123"/>
      <c r="VMR413" s="123"/>
      <c r="VMS413" s="123"/>
      <c r="VMT413" s="123"/>
      <c r="VMU413" s="123"/>
      <c r="VMV413" s="123"/>
      <c r="VMW413" s="123"/>
      <c r="VMX413" s="123"/>
      <c r="VMY413" s="123"/>
      <c r="VMZ413" s="123"/>
      <c r="VNA413" s="123"/>
      <c r="VNB413" s="123"/>
      <c r="VNC413" s="123"/>
      <c r="VND413" s="123"/>
      <c r="VNE413" s="123"/>
      <c r="VNF413" s="123"/>
      <c r="VNG413" s="123"/>
      <c r="VNH413" s="123"/>
      <c r="VNI413" s="123"/>
      <c r="VNJ413" s="123"/>
      <c r="VNK413" s="123"/>
      <c r="VNL413" s="123"/>
      <c r="VNM413" s="123"/>
      <c r="VNN413" s="123"/>
      <c r="VNO413" s="123"/>
      <c r="VNP413" s="123"/>
      <c r="VNQ413" s="123"/>
      <c r="VNR413" s="123"/>
      <c r="VNS413" s="123"/>
      <c r="VNT413" s="123"/>
      <c r="VNU413" s="123"/>
      <c r="VNV413" s="123"/>
      <c r="VNW413" s="123"/>
      <c r="VNX413" s="123"/>
      <c r="VNY413" s="123"/>
      <c r="VNZ413" s="123"/>
      <c r="VOA413" s="123"/>
      <c r="VOB413" s="123"/>
      <c r="VOC413" s="123"/>
      <c r="VOD413" s="123"/>
      <c r="VOE413" s="123"/>
      <c r="VOF413" s="123"/>
      <c r="VOG413" s="123"/>
      <c r="VOH413" s="123"/>
      <c r="VOI413" s="123"/>
      <c r="VOJ413" s="123"/>
      <c r="VOK413" s="123"/>
      <c r="VOL413" s="123"/>
      <c r="VOM413" s="123"/>
      <c r="VON413" s="123"/>
      <c r="VOO413" s="123"/>
      <c r="VOP413" s="123"/>
      <c r="VOQ413" s="123"/>
      <c r="VOR413" s="123"/>
      <c r="VOS413" s="123"/>
      <c r="VOT413" s="123"/>
      <c r="VOU413" s="123"/>
      <c r="VOV413" s="123"/>
      <c r="VOW413" s="123"/>
      <c r="VOX413" s="123"/>
      <c r="VOY413" s="123"/>
      <c r="VOZ413" s="123"/>
      <c r="VPA413" s="123"/>
      <c r="VPB413" s="123"/>
      <c r="VPC413" s="123"/>
      <c r="VPD413" s="123"/>
      <c r="VPE413" s="123"/>
      <c r="VPF413" s="123"/>
      <c r="VPG413" s="123"/>
      <c r="VPH413" s="123"/>
      <c r="VPI413" s="123"/>
      <c r="VPJ413" s="123"/>
      <c r="VPK413" s="123"/>
      <c r="VPL413" s="123"/>
      <c r="VPM413" s="123"/>
      <c r="VPN413" s="123"/>
      <c r="VPO413" s="123"/>
      <c r="VPP413" s="123"/>
      <c r="VPQ413" s="123"/>
      <c r="VPR413" s="123"/>
      <c r="VPS413" s="123"/>
      <c r="VPT413" s="123"/>
      <c r="VPU413" s="123"/>
      <c r="VPV413" s="123"/>
      <c r="VPW413" s="123"/>
      <c r="VPX413" s="123"/>
      <c r="VPY413" s="123"/>
      <c r="VPZ413" s="123"/>
      <c r="VQA413" s="123"/>
      <c r="VQB413" s="123"/>
      <c r="VQC413" s="123"/>
      <c r="VQD413" s="123"/>
      <c r="VQE413" s="123"/>
      <c r="VQF413" s="123"/>
      <c r="VQG413" s="123"/>
      <c r="VQH413" s="123"/>
      <c r="VQI413" s="123"/>
      <c r="VQJ413" s="123"/>
      <c r="VQK413" s="123"/>
      <c r="VQL413" s="123"/>
      <c r="VQM413" s="123"/>
      <c r="VQN413" s="123"/>
      <c r="VQO413" s="123"/>
      <c r="VQP413" s="123"/>
      <c r="VQQ413" s="123"/>
      <c r="VQR413" s="123"/>
      <c r="VQS413" s="123"/>
      <c r="VQT413" s="123"/>
      <c r="VQU413" s="123"/>
      <c r="VQV413" s="123"/>
      <c r="VQW413" s="123"/>
      <c r="VQX413" s="123"/>
      <c r="VQY413" s="123"/>
      <c r="VQZ413" s="123"/>
      <c r="VRA413" s="123"/>
      <c r="VRB413" s="123"/>
      <c r="VRC413" s="123"/>
      <c r="VRD413" s="123"/>
      <c r="VRE413" s="123"/>
      <c r="VRF413" s="123"/>
      <c r="VRG413" s="123"/>
      <c r="VRH413" s="123"/>
      <c r="VRI413" s="123"/>
      <c r="VRJ413" s="123"/>
      <c r="VRK413" s="123"/>
      <c r="VRL413" s="123"/>
      <c r="VRM413" s="123"/>
      <c r="VRN413" s="123"/>
      <c r="VRO413" s="123"/>
      <c r="VRP413" s="123"/>
      <c r="VRQ413" s="123"/>
      <c r="VRR413" s="123"/>
      <c r="VRS413" s="123"/>
      <c r="VRT413" s="123"/>
      <c r="VRU413" s="123"/>
      <c r="VRV413" s="123"/>
      <c r="VRW413" s="123"/>
      <c r="VRX413" s="123"/>
      <c r="VRY413" s="123"/>
      <c r="VRZ413" s="123"/>
      <c r="VSA413" s="123"/>
      <c r="VSB413" s="123"/>
      <c r="VSC413" s="123"/>
      <c r="VSD413" s="123"/>
      <c r="VSE413" s="123"/>
      <c r="VSF413" s="123"/>
      <c r="VSG413" s="123"/>
      <c r="VSH413" s="123"/>
      <c r="VSI413" s="123"/>
      <c r="VSJ413" s="123"/>
      <c r="VSK413" s="123"/>
      <c r="VSL413" s="123"/>
      <c r="VSM413" s="123"/>
      <c r="VSN413" s="123"/>
      <c r="VSO413" s="123"/>
      <c r="VSP413" s="123"/>
      <c r="VSQ413" s="123"/>
      <c r="VSR413" s="123"/>
      <c r="VSS413" s="123"/>
      <c r="VST413" s="123"/>
      <c r="VSU413" s="123"/>
      <c r="VSV413" s="123"/>
      <c r="VSW413" s="123"/>
      <c r="VSX413" s="123"/>
      <c r="VSY413" s="123"/>
      <c r="VSZ413" s="123"/>
      <c r="VTA413" s="123"/>
      <c r="VTB413" s="123"/>
      <c r="VTC413" s="123"/>
      <c r="VTD413" s="123"/>
      <c r="VTE413" s="123"/>
      <c r="VTF413" s="123"/>
      <c r="VTG413" s="123"/>
      <c r="VTH413" s="123"/>
      <c r="VTI413" s="123"/>
      <c r="VTJ413" s="123"/>
      <c r="VTK413" s="123"/>
      <c r="VTL413" s="123"/>
      <c r="VTM413" s="123"/>
      <c r="VTN413" s="123"/>
      <c r="VTO413" s="123"/>
      <c r="VTP413" s="123"/>
      <c r="VTQ413" s="123"/>
      <c r="VTR413" s="123"/>
      <c r="VTS413" s="123"/>
      <c r="VTT413" s="123"/>
      <c r="VTU413" s="123"/>
      <c r="VTV413" s="123"/>
      <c r="VTW413" s="123"/>
      <c r="VTX413" s="123"/>
      <c r="VTY413" s="123"/>
      <c r="VTZ413" s="123"/>
      <c r="VUA413" s="123"/>
      <c r="VUB413" s="123"/>
      <c r="VUC413" s="123"/>
      <c r="VUD413" s="123"/>
      <c r="VUE413" s="123"/>
      <c r="VUF413" s="123"/>
      <c r="VUG413" s="123"/>
      <c r="VUH413" s="123"/>
      <c r="VUI413" s="123"/>
      <c r="VUJ413" s="123"/>
      <c r="VUK413" s="123"/>
      <c r="VUL413" s="123"/>
      <c r="VUM413" s="123"/>
      <c r="VUN413" s="123"/>
      <c r="VUO413" s="123"/>
      <c r="VUP413" s="123"/>
      <c r="VUQ413" s="123"/>
      <c r="VUR413" s="123"/>
      <c r="VUS413" s="123"/>
      <c r="VUT413" s="123"/>
      <c r="VUU413" s="123"/>
      <c r="VUV413" s="123"/>
      <c r="VUW413" s="123"/>
      <c r="VUX413" s="123"/>
      <c r="VUY413" s="123"/>
      <c r="VUZ413" s="123"/>
      <c r="VVA413" s="123"/>
      <c r="VVB413" s="123"/>
      <c r="VVC413" s="123"/>
      <c r="VVD413" s="123"/>
      <c r="VVE413" s="123"/>
      <c r="VVF413" s="123"/>
      <c r="VVG413" s="123"/>
      <c r="VVH413" s="123"/>
      <c r="VVI413" s="123"/>
      <c r="VVJ413" s="123"/>
      <c r="VVK413" s="123"/>
      <c r="VVL413" s="123"/>
      <c r="VVM413" s="123"/>
      <c r="VVN413" s="123"/>
      <c r="VVO413" s="123"/>
      <c r="VVP413" s="123"/>
      <c r="VVQ413" s="123"/>
      <c r="VVR413" s="123"/>
      <c r="VVS413" s="123"/>
      <c r="VVT413" s="123"/>
      <c r="VVU413" s="123"/>
      <c r="VVV413" s="123"/>
      <c r="VVW413" s="123"/>
      <c r="VVX413" s="123"/>
      <c r="VVY413" s="123"/>
      <c r="VVZ413" s="123"/>
      <c r="VWA413" s="123"/>
      <c r="VWB413" s="123"/>
      <c r="VWC413" s="123"/>
      <c r="VWD413" s="123"/>
      <c r="VWE413" s="123"/>
      <c r="VWF413" s="123"/>
      <c r="VWG413" s="123"/>
      <c r="VWH413" s="123"/>
      <c r="VWI413" s="123"/>
      <c r="VWJ413" s="123"/>
      <c r="VWK413" s="123"/>
      <c r="VWL413" s="123"/>
      <c r="VWM413" s="123"/>
      <c r="VWN413" s="123"/>
      <c r="VWO413" s="123"/>
      <c r="VWP413" s="123"/>
      <c r="VWQ413" s="123"/>
      <c r="VWR413" s="123"/>
      <c r="VWS413" s="123"/>
      <c r="VWT413" s="123"/>
      <c r="VWU413" s="123"/>
      <c r="VWV413" s="123"/>
      <c r="VWW413" s="123"/>
      <c r="VWX413" s="123"/>
      <c r="VWY413" s="123"/>
      <c r="VWZ413" s="123"/>
      <c r="VXA413" s="123"/>
      <c r="VXB413" s="123"/>
      <c r="VXC413" s="123"/>
      <c r="VXD413" s="123"/>
      <c r="VXE413" s="123"/>
      <c r="VXF413" s="123"/>
      <c r="VXG413" s="123"/>
      <c r="VXH413" s="123"/>
      <c r="VXI413" s="123"/>
      <c r="VXJ413" s="123"/>
      <c r="VXK413" s="123"/>
      <c r="VXL413" s="123"/>
      <c r="VXM413" s="123"/>
      <c r="VXN413" s="123"/>
      <c r="VXO413" s="123"/>
      <c r="VXP413" s="123"/>
      <c r="VXQ413" s="123"/>
      <c r="VXR413" s="123"/>
      <c r="VXS413" s="123"/>
      <c r="VXT413" s="123"/>
      <c r="VXU413" s="123"/>
      <c r="VXV413" s="123"/>
      <c r="VXW413" s="123"/>
      <c r="VXX413" s="123"/>
      <c r="VXY413" s="123"/>
      <c r="VXZ413" s="123"/>
      <c r="VYA413" s="123"/>
      <c r="VYB413" s="123"/>
      <c r="VYC413" s="123"/>
      <c r="VYD413" s="123"/>
      <c r="VYE413" s="123"/>
      <c r="VYF413" s="123"/>
      <c r="VYG413" s="123"/>
      <c r="VYH413" s="123"/>
      <c r="VYI413" s="123"/>
      <c r="VYJ413" s="123"/>
      <c r="VYK413" s="123"/>
      <c r="VYL413" s="123"/>
      <c r="VYM413" s="123"/>
      <c r="VYN413" s="123"/>
      <c r="VYO413" s="123"/>
      <c r="VYP413" s="123"/>
      <c r="VYQ413" s="123"/>
      <c r="VYR413" s="123"/>
      <c r="VYS413" s="123"/>
      <c r="VYT413" s="123"/>
      <c r="VYU413" s="123"/>
      <c r="VYV413" s="123"/>
      <c r="VYW413" s="123"/>
      <c r="VYX413" s="123"/>
      <c r="VYY413" s="123"/>
      <c r="VYZ413" s="123"/>
      <c r="VZA413" s="123"/>
      <c r="VZB413" s="123"/>
      <c r="VZC413" s="123"/>
      <c r="VZD413" s="123"/>
      <c r="VZE413" s="123"/>
      <c r="VZF413" s="123"/>
      <c r="VZG413" s="123"/>
      <c r="VZH413" s="123"/>
      <c r="VZI413" s="123"/>
      <c r="VZJ413" s="123"/>
      <c r="VZK413" s="123"/>
      <c r="VZL413" s="123"/>
      <c r="VZM413" s="123"/>
      <c r="VZN413" s="123"/>
      <c r="VZO413" s="123"/>
      <c r="VZP413" s="123"/>
      <c r="VZQ413" s="123"/>
      <c r="VZR413" s="123"/>
      <c r="VZS413" s="123"/>
      <c r="VZT413" s="123"/>
      <c r="VZU413" s="123"/>
      <c r="VZV413" s="123"/>
      <c r="VZW413" s="123"/>
      <c r="VZX413" s="123"/>
      <c r="VZY413" s="123"/>
      <c r="VZZ413" s="123"/>
      <c r="WAA413" s="123"/>
      <c r="WAB413" s="123"/>
      <c r="WAC413" s="123"/>
      <c r="WAD413" s="123"/>
      <c r="WAE413" s="123"/>
      <c r="WAF413" s="123"/>
      <c r="WAG413" s="123"/>
      <c r="WAH413" s="123"/>
      <c r="WAI413" s="123"/>
      <c r="WAJ413" s="123"/>
      <c r="WAK413" s="123"/>
      <c r="WAL413" s="123"/>
      <c r="WAM413" s="123"/>
      <c r="WAN413" s="123"/>
      <c r="WAO413" s="123"/>
      <c r="WAP413" s="123"/>
      <c r="WAQ413" s="123"/>
      <c r="WAR413" s="123"/>
      <c r="WAS413" s="123"/>
      <c r="WAT413" s="123"/>
      <c r="WAU413" s="123"/>
      <c r="WAV413" s="123"/>
      <c r="WAW413" s="123"/>
      <c r="WAX413" s="123"/>
      <c r="WAY413" s="123"/>
      <c r="WAZ413" s="123"/>
      <c r="WBA413" s="123"/>
      <c r="WBB413" s="123"/>
      <c r="WBC413" s="123"/>
      <c r="WBD413" s="123"/>
      <c r="WBE413" s="123"/>
      <c r="WBF413" s="123"/>
      <c r="WBG413" s="123"/>
      <c r="WBH413" s="123"/>
      <c r="WBI413" s="123"/>
      <c r="WBJ413" s="123"/>
      <c r="WBK413" s="123"/>
      <c r="WBL413" s="123"/>
      <c r="WBM413" s="123"/>
      <c r="WBN413" s="123"/>
      <c r="WBO413" s="123"/>
      <c r="WBP413" s="123"/>
      <c r="WBQ413" s="123"/>
      <c r="WBR413" s="123"/>
      <c r="WBS413" s="123"/>
      <c r="WBT413" s="123"/>
      <c r="WBU413" s="123"/>
      <c r="WBV413" s="123"/>
      <c r="WBW413" s="123"/>
      <c r="WBX413" s="123"/>
      <c r="WBY413" s="123"/>
      <c r="WBZ413" s="123"/>
      <c r="WCA413" s="123"/>
      <c r="WCB413" s="123"/>
      <c r="WCC413" s="123"/>
      <c r="WCD413" s="123"/>
      <c r="WCE413" s="123"/>
      <c r="WCF413" s="123"/>
      <c r="WCG413" s="123"/>
      <c r="WCH413" s="123"/>
      <c r="WCI413" s="123"/>
      <c r="WCJ413" s="123"/>
      <c r="WCK413" s="123"/>
      <c r="WCL413" s="123"/>
      <c r="WCM413" s="123"/>
      <c r="WCN413" s="123"/>
      <c r="WCO413" s="123"/>
      <c r="WCP413" s="123"/>
      <c r="WCQ413" s="123"/>
      <c r="WCR413" s="123"/>
      <c r="WCS413" s="123"/>
      <c r="WCT413" s="123"/>
      <c r="WCU413" s="123"/>
      <c r="WCV413" s="123"/>
      <c r="WCW413" s="123"/>
      <c r="WCX413" s="123"/>
      <c r="WCY413" s="123"/>
      <c r="WCZ413" s="123"/>
      <c r="WDA413" s="123"/>
      <c r="WDB413" s="123"/>
      <c r="WDC413" s="123"/>
      <c r="WDD413" s="123"/>
      <c r="WDE413" s="123"/>
      <c r="WDF413" s="123"/>
      <c r="WDG413" s="123"/>
      <c r="WDH413" s="123"/>
      <c r="WDI413" s="123"/>
      <c r="WDJ413" s="123"/>
      <c r="WDK413" s="123"/>
      <c r="WDL413" s="123"/>
      <c r="WDM413" s="123"/>
      <c r="WDN413" s="123"/>
      <c r="WDO413" s="123"/>
      <c r="WDP413" s="123"/>
      <c r="WDQ413" s="123"/>
      <c r="WDR413" s="123"/>
      <c r="WDS413" s="123"/>
      <c r="WDT413" s="123"/>
      <c r="WDU413" s="123"/>
      <c r="WDV413" s="123"/>
      <c r="WDW413" s="123"/>
      <c r="WDX413" s="123"/>
      <c r="WDY413" s="123"/>
      <c r="WDZ413" s="123"/>
      <c r="WEA413" s="123"/>
      <c r="WEB413" s="123"/>
      <c r="WEC413" s="123"/>
      <c r="WED413" s="123"/>
      <c r="WEE413" s="123"/>
      <c r="WEF413" s="123"/>
      <c r="WEG413" s="123"/>
      <c r="WEH413" s="123"/>
      <c r="WEI413" s="123"/>
      <c r="WEJ413" s="123"/>
      <c r="WEK413" s="123"/>
      <c r="WEL413" s="123"/>
      <c r="WEM413" s="123"/>
      <c r="WEN413" s="123"/>
      <c r="WEO413" s="123"/>
      <c r="WEP413" s="123"/>
      <c r="WEQ413" s="123"/>
      <c r="WER413" s="123"/>
      <c r="WES413" s="123"/>
      <c r="WET413" s="123"/>
      <c r="WEU413" s="123"/>
      <c r="WEV413" s="123"/>
      <c r="WEW413" s="123"/>
      <c r="WEX413" s="123"/>
      <c r="WEY413" s="123"/>
      <c r="WEZ413" s="123"/>
      <c r="WFA413" s="123"/>
      <c r="WFB413" s="123"/>
      <c r="WFC413" s="123"/>
      <c r="WFD413" s="123"/>
      <c r="WFE413" s="123"/>
      <c r="WFF413" s="123"/>
      <c r="WFG413" s="123"/>
      <c r="WFH413" s="123"/>
      <c r="WFI413" s="123"/>
      <c r="WFJ413" s="123"/>
      <c r="WFK413" s="123"/>
      <c r="WFL413" s="123"/>
      <c r="WFM413" s="123"/>
      <c r="WFN413" s="123"/>
      <c r="WFO413" s="123"/>
      <c r="WFP413" s="123"/>
      <c r="WFQ413" s="123"/>
      <c r="WFR413" s="123"/>
      <c r="WFS413" s="123"/>
      <c r="WFT413" s="123"/>
      <c r="WFU413" s="123"/>
      <c r="WFV413" s="123"/>
      <c r="WFW413" s="123"/>
      <c r="WFX413" s="123"/>
      <c r="WFY413" s="123"/>
      <c r="WFZ413" s="123"/>
      <c r="WGA413" s="123"/>
      <c r="WGB413" s="123"/>
      <c r="WGC413" s="123"/>
      <c r="WGD413" s="123"/>
      <c r="WGE413" s="123"/>
      <c r="WGF413" s="123"/>
      <c r="WGG413" s="123"/>
      <c r="WGH413" s="123"/>
      <c r="WGI413" s="123"/>
      <c r="WGJ413" s="123"/>
      <c r="WGK413" s="123"/>
      <c r="WGL413" s="123"/>
      <c r="WGM413" s="123"/>
      <c r="WGN413" s="123"/>
      <c r="WGO413" s="123"/>
      <c r="WGP413" s="123"/>
      <c r="WGQ413" s="123"/>
      <c r="WGR413" s="123"/>
      <c r="WGS413" s="123"/>
      <c r="WGT413" s="123"/>
      <c r="WGU413" s="123"/>
      <c r="WGV413" s="123"/>
      <c r="WGW413" s="123"/>
      <c r="WGX413" s="123"/>
      <c r="WGY413" s="123"/>
      <c r="WGZ413" s="123"/>
      <c r="WHA413" s="123"/>
      <c r="WHB413" s="123"/>
      <c r="WHC413" s="123"/>
      <c r="WHD413" s="123"/>
      <c r="WHE413" s="123"/>
      <c r="WHF413" s="123"/>
      <c r="WHG413" s="123"/>
      <c r="WHH413" s="123"/>
      <c r="WHI413" s="123"/>
      <c r="WHJ413" s="123"/>
      <c r="WHK413" s="123"/>
      <c r="WHL413" s="123"/>
      <c r="WHM413" s="123"/>
      <c r="WHN413" s="123"/>
      <c r="WHO413" s="123"/>
      <c r="WHP413" s="123"/>
      <c r="WHQ413" s="123"/>
      <c r="WHR413" s="123"/>
      <c r="WHS413" s="123"/>
      <c r="WHT413" s="123"/>
      <c r="WHU413" s="123"/>
      <c r="WHV413" s="123"/>
      <c r="WHW413" s="123"/>
      <c r="WHX413" s="123"/>
      <c r="WHY413" s="123"/>
      <c r="WHZ413" s="123"/>
      <c r="WIA413" s="123"/>
      <c r="WIB413" s="123"/>
      <c r="WIC413" s="123"/>
      <c r="WID413" s="123"/>
      <c r="WIE413" s="123"/>
      <c r="WIF413" s="123"/>
      <c r="WIG413" s="123"/>
      <c r="WIH413" s="123"/>
      <c r="WII413" s="123"/>
      <c r="WIJ413" s="123"/>
      <c r="WIK413" s="123"/>
      <c r="WIL413" s="123"/>
      <c r="WIM413" s="123"/>
      <c r="WIN413" s="123"/>
      <c r="WIO413" s="123"/>
      <c r="WIP413" s="123"/>
      <c r="WIQ413" s="123"/>
      <c r="WIR413" s="123"/>
      <c r="WIS413" s="123"/>
      <c r="WIT413" s="123"/>
      <c r="WIU413" s="123"/>
      <c r="WIV413" s="123"/>
      <c r="WIW413" s="123"/>
      <c r="WIX413" s="123"/>
      <c r="WIY413" s="123"/>
      <c r="WIZ413" s="123"/>
      <c r="WJA413" s="123"/>
      <c r="WJB413" s="123"/>
      <c r="WJC413" s="123"/>
      <c r="WJD413" s="123"/>
      <c r="WJE413" s="123"/>
      <c r="WJF413" s="123"/>
      <c r="WJG413" s="123"/>
      <c r="WJH413" s="123"/>
      <c r="WJI413" s="123"/>
      <c r="WJJ413" s="123"/>
      <c r="WJK413" s="123"/>
      <c r="WJL413" s="123"/>
      <c r="WJM413" s="123"/>
      <c r="WJN413" s="123"/>
      <c r="WJO413" s="123"/>
      <c r="WJP413" s="123"/>
      <c r="WJQ413" s="123"/>
      <c r="WJR413" s="123"/>
      <c r="WJS413" s="123"/>
      <c r="WJT413" s="123"/>
      <c r="WJU413" s="123"/>
      <c r="WJV413" s="123"/>
      <c r="WJW413" s="123"/>
      <c r="WJX413" s="123"/>
      <c r="WJY413" s="123"/>
      <c r="WJZ413" s="123"/>
      <c r="WKA413" s="123"/>
      <c r="WKB413" s="123"/>
      <c r="WKC413" s="123"/>
      <c r="WKD413" s="123"/>
      <c r="WKE413" s="123"/>
      <c r="WKF413" s="123"/>
      <c r="WKG413" s="123"/>
      <c r="WKH413" s="123"/>
      <c r="WKI413" s="123"/>
      <c r="WKJ413" s="123"/>
      <c r="WKK413" s="123"/>
      <c r="WKL413" s="123"/>
      <c r="WKM413" s="123"/>
      <c r="WKN413" s="123"/>
      <c r="WKO413" s="123"/>
      <c r="WKP413" s="123"/>
      <c r="WKQ413" s="123"/>
      <c r="WKR413" s="123"/>
      <c r="WKS413" s="123"/>
      <c r="WKT413" s="123"/>
      <c r="WKU413" s="123"/>
      <c r="WKV413" s="123"/>
      <c r="WKW413" s="123"/>
      <c r="WKX413" s="123"/>
      <c r="WKY413" s="123"/>
      <c r="WKZ413" s="123"/>
      <c r="WLA413" s="123"/>
      <c r="WLB413" s="123"/>
      <c r="WLC413" s="123"/>
      <c r="WLD413" s="123"/>
      <c r="WLE413" s="123"/>
      <c r="WLF413" s="123"/>
      <c r="WLG413" s="123"/>
      <c r="WLH413" s="123"/>
      <c r="WLI413" s="123"/>
      <c r="WLJ413" s="123"/>
      <c r="WLK413" s="123"/>
      <c r="WLL413" s="123"/>
      <c r="WLM413" s="123"/>
      <c r="WLN413" s="123"/>
      <c r="WLO413" s="123"/>
      <c r="WLP413" s="123"/>
      <c r="WLQ413" s="123"/>
      <c r="WLR413" s="123"/>
      <c r="WLS413" s="123"/>
      <c r="WLT413" s="123"/>
      <c r="WLU413" s="123"/>
      <c r="WLV413" s="123"/>
      <c r="WLW413" s="123"/>
      <c r="WLX413" s="123"/>
      <c r="WLY413" s="123"/>
      <c r="WLZ413" s="123"/>
      <c r="WMA413" s="123"/>
      <c r="WMB413" s="123"/>
      <c r="WMC413" s="123"/>
      <c r="WMD413" s="123"/>
      <c r="WME413" s="123"/>
      <c r="WMF413" s="123"/>
      <c r="WMG413" s="123"/>
      <c r="WMH413" s="123"/>
      <c r="WMI413" s="123"/>
      <c r="WMJ413" s="123"/>
      <c r="WMK413" s="123"/>
      <c r="WML413" s="123"/>
      <c r="WMM413" s="123"/>
      <c r="WMN413" s="123"/>
      <c r="WMO413" s="123"/>
      <c r="WMP413" s="123"/>
      <c r="WMQ413" s="123"/>
      <c r="WMR413" s="123"/>
      <c r="WMS413" s="123"/>
      <c r="WMT413" s="123"/>
      <c r="WMU413" s="123"/>
      <c r="WMV413" s="123"/>
      <c r="WMW413" s="123"/>
      <c r="WMX413" s="123"/>
      <c r="WMY413" s="123"/>
      <c r="WMZ413" s="123"/>
      <c r="WNA413" s="123"/>
      <c r="WNB413" s="123"/>
      <c r="WNC413" s="123"/>
      <c r="WND413" s="123"/>
      <c r="WNE413" s="123"/>
      <c r="WNF413" s="123"/>
      <c r="WNG413" s="123"/>
      <c r="WNH413" s="123"/>
      <c r="WNI413" s="123"/>
      <c r="WNJ413" s="123"/>
      <c r="WNK413" s="123"/>
      <c r="WNL413" s="123"/>
      <c r="WNM413" s="123"/>
      <c r="WNN413" s="123"/>
      <c r="WNO413" s="123"/>
      <c r="WNP413" s="123"/>
      <c r="WNQ413" s="123"/>
      <c r="WNR413" s="123"/>
      <c r="WNS413" s="123"/>
      <c r="WNT413" s="123"/>
      <c r="WNU413" s="123"/>
      <c r="WNV413" s="123"/>
      <c r="WNW413" s="123"/>
      <c r="WNX413" s="123"/>
      <c r="WNY413" s="123"/>
      <c r="WNZ413" s="123"/>
      <c r="WOA413" s="123"/>
      <c r="WOB413" s="123"/>
      <c r="WOC413" s="123"/>
      <c r="WOD413" s="123"/>
      <c r="WOE413" s="123"/>
      <c r="WOF413" s="123"/>
      <c r="WOG413" s="123"/>
      <c r="WOH413" s="123"/>
      <c r="WOI413" s="123"/>
      <c r="WOJ413" s="123"/>
      <c r="WOK413" s="123"/>
      <c r="WOL413" s="123"/>
      <c r="WOM413" s="123"/>
      <c r="WON413" s="123"/>
      <c r="WOO413" s="123"/>
      <c r="WOP413" s="123"/>
      <c r="WOQ413" s="123"/>
      <c r="WOR413" s="123"/>
      <c r="WOS413" s="123"/>
      <c r="WOT413" s="123"/>
      <c r="WOU413" s="123"/>
      <c r="WOV413" s="123"/>
      <c r="WOW413" s="123"/>
      <c r="WOX413" s="123"/>
      <c r="WOY413" s="123"/>
      <c r="WOZ413" s="123"/>
      <c r="WPA413" s="123"/>
      <c r="WPB413" s="123"/>
      <c r="WPC413" s="123"/>
      <c r="WPD413" s="123"/>
      <c r="WPE413" s="123"/>
      <c r="WPF413" s="123"/>
      <c r="WPG413" s="123"/>
      <c r="WPH413" s="123"/>
      <c r="WPI413" s="123"/>
      <c r="WPJ413" s="123"/>
      <c r="WPK413" s="123"/>
      <c r="WPL413" s="123"/>
      <c r="WPM413" s="123"/>
      <c r="WPN413" s="123"/>
      <c r="WPO413" s="123"/>
      <c r="WPP413" s="123"/>
      <c r="WPQ413" s="123"/>
      <c r="WPR413" s="123"/>
      <c r="WPS413" s="123"/>
      <c r="WPT413" s="123"/>
      <c r="WPU413" s="123"/>
      <c r="WPV413" s="123"/>
      <c r="WPW413" s="123"/>
      <c r="WPX413" s="123"/>
      <c r="WPY413" s="123"/>
      <c r="WPZ413" s="123"/>
      <c r="WQA413" s="123"/>
      <c r="WQB413" s="123"/>
      <c r="WQC413" s="123"/>
      <c r="WQD413" s="123"/>
      <c r="WQE413" s="123"/>
      <c r="WQF413" s="123"/>
      <c r="WQG413" s="123"/>
      <c r="WQH413" s="123"/>
      <c r="WQI413" s="123"/>
      <c r="WQJ413" s="123"/>
      <c r="WQK413" s="123"/>
      <c r="WQL413" s="123"/>
      <c r="WQM413" s="123"/>
      <c r="WQN413" s="123"/>
      <c r="WQO413" s="123"/>
      <c r="WQP413" s="123"/>
      <c r="WQQ413" s="123"/>
      <c r="WQR413" s="123"/>
      <c r="WQS413" s="123"/>
      <c r="WQT413" s="123"/>
      <c r="WQU413" s="123"/>
      <c r="WQV413" s="123"/>
      <c r="WQW413" s="123"/>
      <c r="WQX413" s="123"/>
      <c r="WQY413" s="123"/>
      <c r="WQZ413" s="123"/>
      <c r="WRA413" s="123"/>
      <c r="WRB413" s="123"/>
      <c r="WRC413" s="123"/>
      <c r="WRD413" s="123"/>
      <c r="WRE413" s="123"/>
      <c r="WRF413" s="123"/>
      <c r="WRG413" s="123"/>
      <c r="WRH413" s="123"/>
      <c r="WRI413" s="123"/>
      <c r="WRJ413" s="123"/>
      <c r="WRK413" s="123"/>
      <c r="WRL413" s="123"/>
      <c r="WRM413" s="123"/>
      <c r="WRN413" s="123"/>
      <c r="WRO413" s="123"/>
      <c r="WRP413" s="123"/>
      <c r="WRQ413" s="123"/>
      <c r="WRR413" s="123"/>
      <c r="WRS413" s="123"/>
      <c r="WRT413" s="123"/>
      <c r="WRU413" s="123"/>
      <c r="WRV413" s="123"/>
      <c r="WRW413" s="123"/>
      <c r="WRX413" s="123"/>
      <c r="WRY413" s="123"/>
      <c r="WRZ413" s="123"/>
      <c r="WSA413" s="123"/>
      <c r="WSB413" s="123"/>
      <c r="WSC413" s="123"/>
      <c r="WSD413" s="123"/>
      <c r="WSE413" s="123"/>
      <c r="WSF413" s="123"/>
      <c r="WSG413" s="123"/>
      <c r="WSH413" s="123"/>
      <c r="WSI413" s="123"/>
      <c r="WSJ413" s="123"/>
      <c r="WSK413" s="123"/>
      <c r="WSL413" s="123"/>
      <c r="WSM413" s="123"/>
      <c r="WSN413" s="123"/>
      <c r="WSO413" s="123"/>
      <c r="WSP413" s="123"/>
      <c r="WSQ413" s="123"/>
      <c r="WSR413" s="123"/>
      <c r="WSS413" s="123"/>
      <c r="WST413" s="123"/>
      <c r="WSU413" s="123"/>
      <c r="WSV413" s="123"/>
      <c r="WSW413" s="123"/>
      <c r="WSX413" s="123"/>
      <c r="WSY413" s="123"/>
      <c r="WSZ413" s="123"/>
      <c r="WTA413" s="123"/>
      <c r="WTB413" s="123"/>
      <c r="WTC413" s="123"/>
      <c r="WTD413" s="123"/>
      <c r="WTE413" s="123"/>
      <c r="WTF413" s="123"/>
      <c r="WTG413" s="123"/>
      <c r="WTH413" s="123"/>
      <c r="WTI413" s="123"/>
      <c r="WTJ413" s="123"/>
      <c r="WTK413" s="123"/>
      <c r="WTL413" s="123"/>
      <c r="WTM413" s="123"/>
      <c r="WTN413" s="123"/>
      <c r="WTO413" s="123"/>
      <c r="WTP413" s="123"/>
      <c r="WTQ413" s="123"/>
      <c r="WTR413" s="123"/>
      <c r="WTS413" s="123"/>
      <c r="WTT413" s="123"/>
      <c r="WTU413" s="123"/>
      <c r="WTV413" s="123"/>
      <c r="WTW413" s="123"/>
      <c r="WTX413" s="123"/>
      <c r="WTY413" s="123"/>
      <c r="WTZ413" s="123"/>
      <c r="WUA413" s="123"/>
      <c r="WUB413" s="123"/>
      <c r="WUC413" s="123"/>
      <c r="WUD413" s="123"/>
      <c r="WUE413" s="123"/>
      <c r="WUF413" s="123"/>
      <c r="WUG413" s="123"/>
      <c r="WUH413" s="123"/>
      <c r="WUI413" s="123"/>
      <c r="WUJ413" s="123"/>
      <c r="WUK413" s="123"/>
      <c r="WUL413" s="123"/>
      <c r="WUM413" s="123"/>
      <c r="WUN413" s="123"/>
      <c r="WUO413" s="123"/>
      <c r="WUP413" s="123"/>
      <c r="WUQ413" s="123"/>
      <c r="WUR413" s="123"/>
      <c r="WUS413" s="123"/>
      <c r="WUT413" s="123"/>
      <c r="WUU413" s="123"/>
      <c r="WUV413" s="123"/>
      <c r="WUW413" s="123"/>
      <c r="WUX413" s="123"/>
      <c r="WUY413" s="123"/>
      <c r="WUZ413" s="123"/>
      <c r="WVA413" s="123"/>
      <c r="WVB413" s="123"/>
      <c r="WVC413" s="123"/>
      <c r="WVD413" s="123"/>
      <c r="WVE413" s="123"/>
      <c r="WVF413" s="123"/>
      <c r="WVG413" s="123"/>
      <c r="WVH413" s="123"/>
      <c r="WVI413" s="123"/>
      <c r="WVJ413" s="123"/>
      <c r="WVK413" s="123"/>
      <c r="WVL413" s="123"/>
      <c r="WVM413" s="123"/>
      <c r="WVN413" s="123"/>
      <c r="WVO413" s="123"/>
      <c r="WVP413" s="123"/>
      <c r="WVQ413" s="123"/>
      <c r="WVR413" s="123"/>
      <c r="WVS413" s="123"/>
      <c r="WVT413" s="123"/>
      <c r="WVU413" s="123"/>
      <c r="WVV413" s="123"/>
      <c r="WVW413" s="123"/>
      <c r="WVX413" s="123"/>
      <c r="WVY413" s="123"/>
      <c r="WVZ413" s="123"/>
      <c r="WWA413" s="123"/>
      <c r="WWB413" s="123"/>
      <c r="WWC413" s="123"/>
      <c r="WWD413" s="123"/>
      <c r="WWE413" s="123"/>
      <c r="WWF413" s="123"/>
      <c r="WWG413" s="123"/>
      <c r="WWH413" s="123"/>
      <c r="WWI413" s="123"/>
      <c r="WWJ413" s="123"/>
      <c r="WWK413" s="123"/>
      <c r="WWL413" s="123"/>
      <c r="WWM413" s="123"/>
      <c r="WWN413" s="123"/>
      <c r="WWO413" s="123"/>
      <c r="WWP413" s="123"/>
      <c r="WWQ413" s="123"/>
      <c r="WWR413" s="123"/>
      <c r="WWS413" s="123"/>
      <c r="WWT413" s="123"/>
      <c r="WWU413" s="123"/>
      <c r="WWV413" s="123"/>
      <c r="WWW413" s="123"/>
      <c r="WWX413" s="123"/>
      <c r="WWY413" s="123"/>
      <c r="WWZ413" s="123"/>
      <c r="WXA413" s="123"/>
      <c r="WXB413" s="123"/>
      <c r="WXC413" s="123"/>
      <c r="WXD413" s="123"/>
      <c r="WXE413" s="123"/>
      <c r="WXF413" s="123"/>
      <c r="WXG413" s="123"/>
      <c r="WXH413" s="123"/>
      <c r="WXI413" s="123"/>
      <c r="WXJ413" s="123"/>
      <c r="WXK413" s="123"/>
      <c r="WXL413" s="123"/>
      <c r="WXM413" s="123"/>
      <c r="WXN413" s="123"/>
      <c r="WXO413" s="123"/>
      <c r="WXP413" s="123"/>
      <c r="WXQ413" s="123"/>
      <c r="WXR413" s="123"/>
      <c r="WXS413" s="123"/>
      <c r="WXT413" s="123"/>
      <c r="WXU413" s="123"/>
      <c r="WXV413" s="123"/>
      <c r="WXW413" s="123"/>
      <c r="WXX413" s="123"/>
      <c r="WXY413" s="123"/>
      <c r="WXZ413" s="123"/>
      <c r="WYA413" s="123"/>
      <c r="WYB413" s="123"/>
      <c r="WYC413" s="123"/>
      <c r="WYD413" s="123"/>
      <c r="WYE413" s="123"/>
      <c r="WYF413" s="123"/>
      <c r="WYG413" s="123"/>
      <c r="WYH413" s="123"/>
      <c r="WYI413" s="123"/>
      <c r="WYJ413" s="123"/>
      <c r="WYK413" s="123"/>
      <c r="WYL413" s="123"/>
      <c r="WYM413" s="123"/>
      <c r="WYN413" s="123"/>
      <c r="WYO413" s="123"/>
      <c r="WYP413" s="123"/>
      <c r="WYQ413" s="123"/>
      <c r="WYR413" s="123"/>
      <c r="WYS413" s="123"/>
      <c r="WYT413" s="123"/>
      <c r="WYU413" s="123"/>
      <c r="WYV413" s="123"/>
      <c r="WYW413" s="123"/>
      <c r="WYX413" s="123"/>
      <c r="WYY413" s="123"/>
      <c r="WYZ413" s="123"/>
      <c r="WZA413" s="123"/>
      <c r="WZB413" s="123"/>
      <c r="WZC413" s="123"/>
      <c r="WZD413" s="123"/>
      <c r="WZE413" s="123"/>
      <c r="WZF413" s="123"/>
      <c r="WZG413" s="123"/>
      <c r="WZH413" s="123"/>
      <c r="WZI413" s="123"/>
      <c r="WZJ413" s="123"/>
      <c r="WZK413" s="123"/>
      <c r="WZL413" s="123"/>
      <c r="WZM413" s="123"/>
      <c r="WZN413" s="123"/>
      <c r="WZO413" s="123"/>
      <c r="WZP413" s="123"/>
      <c r="WZQ413" s="123"/>
      <c r="WZR413" s="123"/>
      <c r="WZS413" s="123"/>
      <c r="WZT413" s="123"/>
      <c r="WZU413" s="123"/>
      <c r="WZV413" s="123"/>
      <c r="WZW413" s="123"/>
      <c r="WZX413" s="123"/>
      <c r="WZY413" s="123"/>
      <c r="WZZ413" s="123"/>
      <c r="XAA413" s="123"/>
      <c r="XAB413" s="123"/>
      <c r="XAC413" s="123"/>
      <c r="XAD413" s="123"/>
      <c r="XAE413" s="123"/>
      <c r="XAF413" s="123"/>
      <c r="XAG413" s="123"/>
      <c r="XAH413" s="123"/>
      <c r="XAI413" s="123"/>
      <c r="XAJ413" s="123"/>
      <c r="XAK413" s="123"/>
      <c r="XAL413" s="123"/>
      <c r="XAM413" s="123"/>
      <c r="XAN413" s="123"/>
      <c r="XAO413" s="123"/>
      <c r="XAP413" s="123"/>
      <c r="XAQ413" s="123"/>
      <c r="XAR413" s="123"/>
      <c r="XAS413" s="123"/>
      <c r="XAT413" s="123"/>
      <c r="XAU413" s="123"/>
      <c r="XAV413" s="123"/>
      <c r="XAW413" s="123"/>
      <c r="XAX413" s="123"/>
      <c r="XAY413" s="123"/>
      <c r="XAZ413" s="123"/>
      <c r="XBA413" s="123"/>
      <c r="XBB413" s="123"/>
      <c r="XBC413" s="123"/>
      <c r="XBD413" s="123"/>
      <c r="XBE413" s="123"/>
      <c r="XBF413" s="123"/>
      <c r="XBG413" s="123"/>
      <c r="XBH413" s="123"/>
      <c r="XBI413" s="123"/>
      <c r="XBJ413" s="123"/>
      <c r="XBK413" s="123"/>
      <c r="XBL413" s="123"/>
      <c r="XBM413" s="123"/>
      <c r="XBN413" s="123"/>
      <c r="XBO413" s="123"/>
      <c r="XBP413" s="123"/>
      <c r="XBQ413" s="123"/>
      <c r="XBR413" s="123"/>
      <c r="XBS413" s="123"/>
      <c r="XBT413" s="123"/>
      <c r="XBU413" s="123"/>
      <c r="XBV413" s="123"/>
      <c r="XBW413" s="123"/>
      <c r="XBX413" s="123"/>
      <c r="XBY413" s="123"/>
      <c r="XBZ413" s="123"/>
      <c r="XCA413" s="123"/>
      <c r="XCB413" s="123"/>
      <c r="XCC413" s="123"/>
      <c r="XCD413" s="123"/>
      <c r="XCE413" s="123"/>
      <c r="XCF413" s="123"/>
      <c r="XCG413" s="123"/>
      <c r="XCH413" s="123"/>
      <c r="XCI413" s="123"/>
      <c r="XCJ413" s="123"/>
      <c r="XCK413" s="123"/>
      <c r="XCL413" s="123"/>
      <c r="XCM413" s="123"/>
      <c r="XCN413" s="123"/>
      <c r="XCO413" s="123"/>
      <c r="XCP413" s="123"/>
      <c r="XCQ413" s="123"/>
      <c r="XCR413" s="123"/>
      <c r="XCS413" s="123"/>
      <c r="XCT413" s="123"/>
      <c r="XCU413" s="123"/>
      <c r="XCV413" s="123"/>
      <c r="XCW413" s="123"/>
      <c r="XCX413" s="123"/>
      <c r="XCY413" s="123"/>
      <c r="XCZ413" s="123"/>
      <c r="XDA413" s="123"/>
      <c r="XDB413" s="123"/>
      <c r="XDC413" s="123"/>
      <c r="XDD413" s="123"/>
      <c r="XDE413" s="123"/>
      <c r="XDF413" s="123"/>
      <c r="XDG413" s="123"/>
      <c r="XDH413" s="123"/>
      <c r="XDI413" s="123"/>
      <c r="XDJ413" s="123"/>
      <c r="XDK413" s="123"/>
      <c r="XDL413" s="123"/>
      <c r="XDM413" s="123"/>
      <c r="XDN413" s="123"/>
      <c r="XDO413" s="123"/>
      <c r="XDP413" s="123"/>
      <c r="XDQ413" s="123"/>
      <c r="XDR413" s="123"/>
      <c r="XDS413" s="123"/>
      <c r="XDT413" s="123"/>
      <c r="XDU413" s="123"/>
      <c r="XDV413" s="123"/>
      <c r="XDW413" s="123"/>
      <c r="XDX413" s="123"/>
      <c r="XDY413" s="123"/>
      <c r="XDZ413" s="123"/>
      <c r="XEA413" s="123"/>
      <c r="XEB413" s="123"/>
      <c r="XEC413" s="123"/>
      <c r="XED413" s="123"/>
      <c r="XEE413" s="123"/>
      <c r="XEF413" s="123"/>
      <c r="XEG413" s="123"/>
      <c r="XEH413" s="123"/>
      <c r="XEI413" s="123"/>
      <c r="XEJ413" s="123"/>
      <c r="XEK413" s="123"/>
      <c r="XEL413" s="123"/>
      <c r="XEM413" s="123"/>
      <c r="XEN413" s="123"/>
      <c r="XEO413" s="123"/>
      <c r="XEP413" s="123"/>
      <c r="XEQ413" s="123"/>
      <c r="XER413" s="123"/>
      <c r="XES413" s="123"/>
      <c r="XET413" s="123"/>
      <c r="XEU413" s="123"/>
      <c r="XEV413" s="123"/>
      <c r="XEW413" s="123"/>
      <c r="XEX413" s="123"/>
      <c r="XEY413" s="123"/>
      <c r="XEZ413" s="123"/>
      <c r="XFA413" s="123"/>
      <c r="XFB413" s="123"/>
      <c r="XFC413" s="123"/>
    </row>
    <row r="414" spans="1:16383" x14ac:dyDescent="0.75">
      <c r="A414" s="14" t="s">
        <v>119</v>
      </c>
      <c r="B414" s="88">
        <v>0.3619047619047619</v>
      </c>
      <c r="C414" s="88">
        <v>0.14285714285714285</v>
      </c>
      <c r="D414" s="88">
        <v>0.50476190476190474</v>
      </c>
    </row>
    <row r="415" spans="1:16383" x14ac:dyDescent="0.75">
      <c r="A415" s="14" t="s">
        <v>110</v>
      </c>
      <c r="B415" s="88">
        <v>0.18095238095238095</v>
      </c>
      <c r="C415" s="88">
        <v>0.31428571428571428</v>
      </c>
      <c r="D415" s="88">
        <v>0.49523809523809526</v>
      </c>
    </row>
    <row r="416" spans="1:16383" x14ac:dyDescent="0.75">
      <c r="A416" s="118" t="s">
        <v>189</v>
      </c>
      <c r="B416" s="119">
        <v>0.54285714285714282</v>
      </c>
      <c r="C416" s="119">
        <v>0.45714285714285713</v>
      </c>
      <c r="D416" s="119">
        <v>1</v>
      </c>
    </row>
    <row r="417" spans="1:4" x14ac:dyDescent="0.75">
      <c r="A417" s="57"/>
      <c r="B417" s="57"/>
      <c r="C417" s="57"/>
      <c r="D417" s="57"/>
    </row>
    <row r="418" spans="1:4" hidden="1" outlineLevel="1" x14ac:dyDescent="0.75">
      <c r="A418" s="53"/>
      <c r="B418" s="54"/>
      <c r="C418" s="54"/>
      <c r="D418" s="54"/>
    </row>
    <row r="419" spans="1:4" hidden="1" outlineLevel="1" x14ac:dyDescent="0.75">
      <c r="A419" s="53"/>
      <c r="B419" s="54"/>
      <c r="C419" s="54"/>
      <c r="D419" s="54"/>
    </row>
    <row r="420" spans="1:4" hidden="1" outlineLevel="1" x14ac:dyDescent="0.75">
      <c r="A420" s="53"/>
      <c r="B420" s="54"/>
      <c r="C420" s="54"/>
      <c r="D420" s="54"/>
    </row>
    <row r="421" spans="1:4" hidden="1" outlineLevel="1" x14ac:dyDescent="0.75">
      <c r="A421" s="53"/>
      <c r="B421" s="54"/>
      <c r="C421" s="54"/>
      <c r="D421" s="54"/>
    </row>
    <row r="422" spans="1:4" hidden="1" outlineLevel="1" x14ac:dyDescent="0.75">
      <c r="A422" s="53"/>
      <c r="B422" s="54"/>
      <c r="C422" s="54"/>
      <c r="D422" s="54"/>
    </row>
    <row r="423" spans="1:4" hidden="1" outlineLevel="1" x14ac:dyDescent="0.75">
      <c r="A423" s="53"/>
      <c r="B423" s="54"/>
      <c r="C423" s="54"/>
      <c r="D423" s="54"/>
    </row>
    <row r="424" spans="1:4" hidden="1" outlineLevel="1" x14ac:dyDescent="0.75">
      <c r="A424" s="53"/>
      <c r="B424" s="54"/>
      <c r="C424" s="54"/>
      <c r="D424" s="54"/>
    </row>
    <row r="425" spans="1:4" hidden="1" outlineLevel="1" x14ac:dyDescent="0.75">
      <c r="A425" s="53"/>
      <c r="B425" s="54"/>
      <c r="C425" s="54"/>
      <c r="D425" s="54"/>
    </row>
    <row r="426" spans="1:4" hidden="1" outlineLevel="1" x14ac:dyDescent="0.75">
      <c r="A426" s="53"/>
      <c r="B426" s="54"/>
      <c r="C426" s="54"/>
      <c r="D426" s="54"/>
    </row>
    <row r="427" spans="1:4" hidden="1" outlineLevel="1" x14ac:dyDescent="0.75">
      <c r="A427" s="53"/>
      <c r="B427" s="54"/>
      <c r="C427" s="54"/>
      <c r="D427" s="54"/>
    </row>
    <row r="428" spans="1:4" hidden="1" outlineLevel="1" x14ac:dyDescent="0.75">
      <c r="A428" s="53"/>
      <c r="B428" s="54"/>
      <c r="C428" s="54"/>
      <c r="D428" s="54"/>
    </row>
    <row r="429" spans="1:4" hidden="1" outlineLevel="1" x14ac:dyDescent="0.75">
      <c r="A429" s="53"/>
      <c r="B429" s="54"/>
      <c r="C429" s="54"/>
      <c r="D429" s="54"/>
    </row>
    <row r="430" spans="1:4" hidden="1" outlineLevel="1" x14ac:dyDescent="0.75">
      <c r="A430" s="53"/>
      <c r="B430" s="54"/>
      <c r="C430" s="54"/>
      <c r="D430" s="54"/>
    </row>
    <row r="431" spans="1:4" hidden="1" outlineLevel="1" x14ac:dyDescent="0.75">
      <c r="A431" s="53"/>
      <c r="B431" s="54"/>
      <c r="C431" s="54"/>
      <c r="D431" s="54"/>
    </row>
    <row r="432" spans="1:4" hidden="1" outlineLevel="1" x14ac:dyDescent="0.75">
      <c r="A432" s="53"/>
      <c r="B432" s="54"/>
      <c r="C432" s="54"/>
      <c r="D432" s="54"/>
    </row>
    <row r="433" spans="1:4" hidden="1" outlineLevel="1" x14ac:dyDescent="0.75">
      <c r="A433" s="53"/>
      <c r="B433" s="54"/>
      <c r="C433" s="54"/>
      <c r="D433" s="54"/>
    </row>
    <row r="434" spans="1:4" hidden="1" outlineLevel="1" x14ac:dyDescent="0.75">
      <c r="A434" s="53"/>
      <c r="B434" s="54"/>
      <c r="C434" s="54"/>
      <c r="D434" s="54"/>
    </row>
    <row r="435" spans="1:4" hidden="1" outlineLevel="1" x14ac:dyDescent="0.75">
      <c r="A435" s="53"/>
      <c r="B435" s="54"/>
      <c r="C435" s="54"/>
      <c r="D435" s="54"/>
    </row>
    <row r="436" spans="1:4" hidden="1" outlineLevel="1" x14ac:dyDescent="0.75">
      <c r="A436" s="53"/>
      <c r="B436" s="54"/>
      <c r="C436" s="54"/>
      <c r="D436" s="54"/>
    </row>
    <row r="437" spans="1:4" hidden="1" outlineLevel="1" x14ac:dyDescent="0.75">
      <c r="A437" s="53"/>
      <c r="B437" s="54"/>
      <c r="C437" s="54"/>
      <c r="D437" s="54"/>
    </row>
    <row r="438" spans="1:4" hidden="1" outlineLevel="1" x14ac:dyDescent="0.75">
      <c r="A438" s="53"/>
      <c r="B438" s="54"/>
      <c r="C438" s="54"/>
      <c r="D438" s="54"/>
    </row>
    <row r="439" spans="1:4" hidden="1" outlineLevel="1" x14ac:dyDescent="0.75">
      <c r="A439" s="53"/>
      <c r="B439" s="54"/>
      <c r="C439" s="54"/>
      <c r="D439" s="54"/>
    </row>
    <row r="440" spans="1:4" hidden="1" outlineLevel="1" x14ac:dyDescent="0.75">
      <c r="A440" s="53"/>
      <c r="B440" s="54"/>
      <c r="C440" s="54"/>
      <c r="D440" s="54"/>
    </row>
    <row r="441" spans="1:4" hidden="1" outlineLevel="1" x14ac:dyDescent="0.75">
      <c r="A441" s="53"/>
      <c r="B441" s="54"/>
      <c r="C441" s="54"/>
      <c r="D441" s="54"/>
    </row>
    <row r="442" spans="1:4" hidden="1" outlineLevel="1" x14ac:dyDescent="0.75">
      <c r="A442" s="53"/>
      <c r="B442" s="54"/>
      <c r="C442" s="54"/>
      <c r="D442" s="54"/>
    </row>
    <row r="443" spans="1:4" hidden="1" outlineLevel="1" x14ac:dyDescent="0.75">
      <c r="A443" s="53"/>
      <c r="B443" s="54"/>
      <c r="C443" s="54"/>
      <c r="D443" s="54"/>
    </row>
    <row r="444" spans="1:4" hidden="1" outlineLevel="1" x14ac:dyDescent="0.75">
      <c r="A444" s="53"/>
      <c r="B444" s="54"/>
      <c r="C444" s="54"/>
      <c r="D444" s="54"/>
    </row>
    <row r="445" spans="1:4" hidden="1" outlineLevel="1" x14ac:dyDescent="0.75">
      <c r="A445" s="53"/>
      <c r="B445" s="54"/>
      <c r="C445" s="54"/>
      <c r="D445" s="54"/>
    </row>
    <row r="446" spans="1:4" hidden="1" outlineLevel="1" x14ac:dyDescent="0.75">
      <c r="A446" s="53"/>
      <c r="B446" s="54"/>
      <c r="C446" s="54"/>
      <c r="D446" s="54"/>
    </row>
    <row r="447" spans="1:4" hidden="1" outlineLevel="1" x14ac:dyDescent="0.75">
      <c r="A447" s="53"/>
      <c r="B447" s="54"/>
      <c r="C447" s="54"/>
      <c r="D447" s="54"/>
    </row>
    <row r="448" spans="1:4" hidden="1" outlineLevel="1" x14ac:dyDescent="0.75">
      <c r="A448" s="53"/>
      <c r="B448" s="54"/>
      <c r="C448" s="54"/>
      <c r="D448" s="54"/>
    </row>
    <row r="449" spans="1:4" hidden="1" outlineLevel="1" x14ac:dyDescent="0.75">
      <c r="A449" s="53"/>
      <c r="B449" s="54"/>
      <c r="C449" s="54"/>
      <c r="D449" s="54"/>
    </row>
    <row r="450" spans="1:4" hidden="1" outlineLevel="1" x14ac:dyDescent="0.75">
      <c r="A450" s="53"/>
      <c r="B450" s="54"/>
      <c r="C450" s="54"/>
      <c r="D450" s="54"/>
    </row>
    <row r="451" spans="1:4" hidden="1" outlineLevel="1" x14ac:dyDescent="0.75">
      <c r="A451" s="53"/>
      <c r="B451" s="54"/>
      <c r="C451" s="54"/>
      <c r="D451" s="54"/>
    </row>
    <row r="452" spans="1:4" hidden="1" outlineLevel="1" x14ac:dyDescent="0.75">
      <c r="A452" s="53"/>
      <c r="B452" s="54"/>
      <c r="C452" s="54"/>
      <c r="D452" s="54"/>
    </row>
    <row r="453" spans="1:4" hidden="1" outlineLevel="1" x14ac:dyDescent="0.75">
      <c r="A453" s="53"/>
      <c r="B453" s="54"/>
      <c r="C453" s="54"/>
      <c r="D453" s="54"/>
    </row>
    <row r="454" spans="1:4" hidden="1" outlineLevel="1" x14ac:dyDescent="0.75">
      <c r="A454" s="53"/>
      <c r="B454" s="54"/>
      <c r="C454" s="54"/>
      <c r="D454" s="54"/>
    </row>
    <row r="455" spans="1:4" hidden="1" outlineLevel="1" x14ac:dyDescent="0.75">
      <c r="A455" s="53"/>
      <c r="B455" s="54"/>
      <c r="C455" s="54"/>
      <c r="D455" s="54"/>
    </row>
    <row r="456" spans="1:4" hidden="1" outlineLevel="1" x14ac:dyDescent="0.75">
      <c r="A456" s="53"/>
      <c r="B456" s="54"/>
      <c r="C456" s="54"/>
      <c r="D456" s="54"/>
    </row>
    <row r="457" spans="1:4" hidden="1" outlineLevel="1" x14ac:dyDescent="0.75">
      <c r="A457" s="53"/>
      <c r="B457" s="54"/>
      <c r="C457" s="54"/>
      <c r="D457" s="54"/>
    </row>
    <row r="458" spans="1:4" hidden="1" outlineLevel="1" x14ac:dyDescent="0.75">
      <c r="A458" s="53"/>
      <c r="B458" s="54"/>
      <c r="C458" s="54"/>
      <c r="D458" s="54"/>
    </row>
    <row r="459" spans="1:4" hidden="1" outlineLevel="1" x14ac:dyDescent="0.75">
      <c r="A459" s="53"/>
      <c r="B459" s="54"/>
      <c r="C459" s="54"/>
      <c r="D459" s="54"/>
    </row>
    <row r="460" spans="1:4" hidden="1" outlineLevel="1" x14ac:dyDescent="0.75">
      <c r="A460" s="53"/>
      <c r="B460" s="54"/>
      <c r="C460" s="54"/>
      <c r="D460" s="54"/>
    </row>
    <row r="461" spans="1:4" hidden="1" outlineLevel="1" x14ac:dyDescent="0.75">
      <c r="A461" s="53"/>
      <c r="B461" s="54"/>
      <c r="C461" s="54"/>
      <c r="D461" s="54"/>
    </row>
    <row r="462" spans="1:4" hidden="1" outlineLevel="1" x14ac:dyDescent="0.75">
      <c r="A462" s="53"/>
      <c r="B462" s="54"/>
      <c r="C462" s="54"/>
      <c r="D462" s="54"/>
    </row>
    <row r="463" spans="1:4" hidden="1" outlineLevel="1" x14ac:dyDescent="0.75">
      <c r="A463" s="53"/>
      <c r="B463" s="54"/>
      <c r="C463" s="54"/>
      <c r="D463" s="54"/>
    </row>
    <row r="464" spans="1:4" hidden="1" outlineLevel="1" x14ac:dyDescent="0.75">
      <c r="A464" s="53"/>
      <c r="B464" s="54"/>
      <c r="C464" s="54"/>
      <c r="D464" s="54"/>
    </row>
    <row r="465" spans="1:4" hidden="1" outlineLevel="1" x14ac:dyDescent="0.75">
      <c r="A465" s="53"/>
      <c r="B465" s="54"/>
      <c r="C465" s="54"/>
      <c r="D465" s="54"/>
    </row>
    <row r="466" spans="1:4" hidden="1" outlineLevel="1" x14ac:dyDescent="0.75">
      <c r="A466" s="53"/>
      <c r="B466" s="54"/>
      <c r="C466" s="54"/>
      <c r="D466" s="54"/>
    </row>
    <row r="467" spans="1:4" hidden="1" outlineLevel="1" x14ac:dyDescent="0.75">
      <c r="A467" s="53"/>
      <c r="B467" s="54"/>
      <c r="C467" s="54"/>
      <c r="D467" s="54"/>
    </row>
    <row r="468" spans="1:4" collapsed="1" x14ac:dyDescent="0.75">
      <c r="A468" s="19"/>
      <c r="B468" s="110"/>
      <c r="C468" s="110"/>
      <c r="D468" s="110"/>
    </row>
    <row r="469" spans="1:4" s="123" customFormat="1" x14ac:dyDescent="0.75">
      <c r="A469" s="120" t="s">
        <v>203</v>
      </c>
      <c r="B469" s="123" t="s">
        <v>188</v>
      </c>
      <c r="C469" s="124"/>
      <c r="D469" s="124"/>
    </row>
    <row r="470" spans="1:4" s="123" customFormat="1" x14ac:dyDescent="0.75">
      <c r="A470" s="126" t="s">
        <v>188</v>
      </c>
      <c r="B470" s="123" t="s">
        <v>177</v>
      </c>
      <c r="C470" s="123" t="s">
        <v>176</v>
      </c>
      <c r="D470" s="120" t="s">
        <v>189</v>
      </c>
    </row>
    <row r="471" spans="1:4" x14ac:dyDescent="0.75">
      <c r="A471" s="14" t="s">
        <v>111</v>
      </c>
      <c r="B471" s="88">
        <v>0.2857142857142857</v>
      </c>
      <c r="C471" s="88">
        <v>0.22857142857142856</v>
      </c>
      <c r="D471" s="91">
        <v>0.51428571428571423</v>
      </c>
    </row>
    <row r="472" spans="1:4" x14ac:dyDescent="0.75">
      <c r="A472" s="14" t="s">
        <v>125</v>
      </c>
      <c r="B472" s="88">
        <v>0.25714285714285712</v>
      </c>
      <c r="C472" s="88">
        <v>0.22857142857142856</v>
      </c>
      <c r="D472" s="91">
        <v>0.48571428571428571</v>
      </c>
    </row>
    <row r="473" spans="1:4" x14ac:dyDescent="0.75">
      <c r="A473" s="109" t="s">
        <v>189</v>
      </c>
      <c r="B473" s="89">
        <v>0.54285714285714282</v>
      </c>
      <c r="C473" s="89">
        <v>0.45714285714285713</v>
      </c>
      <c r="D473" s="92">
        <v>1</v>
      </c>
    </row>
    <row r="474" spans="1:4" x14ac:dyDescent="0.75">
      <c r="A474" s="57"/>
      <c r="B474" s="57"/>
      <c r="C474" s="57"/>
      <c r="D474" s="57"/>
    </row>
    <row r="475" spans="1:4" hidden="1" outlineLevel="1" x14ac:dyDescent="0.75">
      <c r="A475" s="53"/>
      <c r="B475" s="54"/>
      <c r="C475" s="54"/>
      <c r="D475" s="54"/>
    </row>
    <row r="476" spans="1:4" hidden="1" outlineLevel="1" x14ac:dyDescent="0.75">
      <c r="A476" s="53"/>
      <c r="B476" s="54"/>
      <c r="C476" s="54"/>
      <c r="D476" s="54"/>
    </row>
    <row r="477" spans="1:4" hidden="1" outlineLevel="1" x14ac:dyDescent="0.75">
      <c r="A477" s="53"/>
      <c r="B477" s="54"/>
      <c r="C477" s="54"/>
      <c r="D477" s="54"/>
    </row>
    <row r="478" spans="1:4" hidden="1" outlineLevel="1" x14ac:dyDescent="0.75">
      <c r="A478" s="53"/>
      <c r="B478" s="54"/>
      <c r="C478" s="54"/>
      <c r="D478" s="54"/>
    </row>
    <row r="479" spans="1:4" hidden="1" outlineLevel="1" x14ac:dyDescent="0.75">
      <c r="A479" s="53"/>
      <c r="B479" s="54"/>
      <c r="C479" s="54"/>
      <c r="D479" s="54"/>
    </row>
    <row r="480" spans="1:4" hidden="1" outlineLevel="1" x14ac:dyDescent="0.75">
      <c r="A480" s="53"/>
      <c r="B480" s="54"/>
      <c r="C480" s="54"/>
      <c r="D480" s="54"/>
    </row>
    <row r="481" spans="1:4" hidden="1" outlineLevel="1" x14ac:dyDescent="0.75">
      <c r="A481" s="53"/>
      <c r="B481" s="54"/>
      <c r="C481" s="54"/>
      <c r="D481" s="54"/>
    </row>
    <row r="482" spans="1:4" hidden="1" outlineLevel="1" x14ac:dyDescent="0.75">
      <c r="A482" s="53"/>
      <c r="B482" s="54"/>
      <c r="C482" s="54"/>
      <c r="D482" s="54"/>
    </row>
    <row r="483" spans="1:4" hidden="1" outlineLevel="1" x14ac:dyDescent="0.75">
      <c r="A483" s="53"/>
      <c r="B483" s="54"/>
      <c r="C483" s="54"/>
      <c r="D483" s="54"/>
    </row>
    <row r="484" spans="1:4" hidden="1" outlineLevel="1" x14ac:dyDescent="0.75">
      <c r="A484" s="53"/>
      <c r="B484" s="54"/>
      <c r="C484" s="54"/>
      <c r="D484" s="54"/>
    </row>
    <row r="485" spans="1:4" hidden="1" outlineLevel="1" x14ac:dyDescent="0.75">
      <c r="A485" s="53"/>
      <c r="B485" s="54"/>
      <c r="C485" s="54"/>
      <c r="D485" s="54"/>
    </row>
    <row r="486" spans="1:4" hidden="1" outlineLevel="1" x14ac:dyDescent="0.75">
      <c r="A486" s="53"/>
      <c r="B486" s="54"/>
      <c r="C486" s="54"/>
      <c r="D486" s="54"/>
    </row>
    <row r="487" spans="1:4" hidden="1" outlineLevel="1" x14ac:dyDescent="0.75">
      <c r="A487" s="53"/>
      <c r="B487" s="54"/>
      <c r="C487" s="54"/>
      <c r="D487" s="54"/>
    </row>
    <row r="488" spans="1:4" hidden="1" outlineLevel="1" x14ac:dyDescent="0.75">
      <c r="A488" s="53"/>
      <c r="B488" s="54"/>
      <c r="C488" s="54"/>
      <c r="D488" s="54"/>
    </row>
    <row r="489" spans="1:4" hidden="1" outlineLevel="1" x14ac:dyDescent="0.75">
      <c r="A489" s="53"/>
      <c r="B489" s="54"/>
      <c r="C489" s="54"/>
      <c r="D489" s="54"/>
    </row>
    <row r="490" spans="1:4" hidden="1" outlineLevel="1" x14ac:dyDescent="0.75">
      <c r="A490" s="53"/>
      <c r="B490" s="54"/>
      <c r="C490" s="54"/>
      <c r="D490" s="54"/>
    </row>
    <row r="491" spans="1:4" hidden="1" outlineLevel="1" x14ac:dyDescent="0.75">
      <c r="A491" s="53"/>
      <c r="B491" s="54"/>
      <c r="C491" s="54"/>
      <c r="D491" s="54"/>
    </row>
    <row r="492" spans="1:4" hidden="1" outlineLevel="1" x14ac:dyDescent="0.75">
      <c r="A492" s="53"/>
      <c r="B492" s="54"/>
      <c r="C492" s="54"/>
      <c r="D492" s="54"/>
    </row>
    <row r="493" spans="1:4" hidden="1" outlineLevel="1" x14ac:dyDescent="0.75">
      <c r="A493" s="53"/>
      <c r="B493" s="54"/>
      <c r="C493" s="54"/>
      <c r="D493" s="54"/>
    </row>
    <row r="494" spans="1:4" hidden="1" outlineLevel="1" x14ac:dyDescent="0.75">
      <c r="A494" s="53"/>
      <c r="B494" s="54"/>
      <c r="C494" s="54"/>
      <c r="D494" s="54"/>
    </row>
    <row r="495" spans="1:4" hidden="1" outlineLevel="1" x14ac:dyDescent="0.75">
      <c r="A495" s="53"/>
      <c r="B495" s="54"/>
      <c r="C495" s="54"/>
      <c r="D495" s="54"/>
    </row>
    <row r="496" spans="1:4" hidden="1" outlineLevel="1" x14ac:dyDescent="0.75">
      <c r="A496" s="53"/>
      <c r="B496" s="54"/>
      <c r="C496" s="54"/>
      <c r="D496" s="54"/>
    </row>
    <row r="497" spans="1:4" hidden="1" outlineLevel="1" x14ac:dyDescent="0.75">
      <c r="A497" s="53"/>
      <c r="B497" s="54"/>
      <c r="C497" s="54"/>
      <c r="D497" s="54"/>
    </row>
    <row r="498" spans="1:4" hidden="1" outlineLevel="1" x14ac:dyDescent="0.75">
      <c r="A498" s="53"/>
      <c r="B498" s="54"/>
      <c r="C498" s="54"/>
      <c r="D498" s="54"/>
    </row>
    <row r="499" spans="1:4" hidden="1" outlineLevel="1" x14ac:dyDescent="0.75">
      <c r="A499" s="53"/>
      <c r="B499" s="54"/>
      <c r="C499" s="54"/>
      <c r="D499" s="54"/>
    </row>
    <row r="500" spans="1:4" hidden="1" outlineLevel="1" x14ac:dyDescent="0.75">
      <c r="A500" s="53"/>
      <c r="B500" s="54"/>
      <c r="C500" s="54"/>
      <c r="D500" s="54"/>
    </row>
    <row r="501" spans="1:4" hidden="1" outlineLevel="1" x14ac:dyDescent="0.75">
      <c r="A501" s="53"/>
      <c r="B501" s="54"/>
      <c r="C501" s="54"/>
      <c r="D501" s="54"/>
    </row>
    <row r="502" spans="1:4" hidden="1" outlineLevel="1" x14ac:dyDescent="0.75">
      <c r="A502" s="53"/>
      <c r="B502" s="54"/>
      <c r="C502" s="54"/>
      <c r="D502" s="54"/>
    </row>
    <row r="503" spans="1:4" hidden="1" outlineLevel="1" x14ac:dyDescent="0.75">
      <c r="A503" s="53"/>
      <c r="B503" s="54"/>
      <c r="C503" s="54"/>
      <c r="D503" s="54"/>
    </row>
    <row r="504" spans="1:4" hidden="1" outlineLevel="1" x14ac:dyDescent="0.75">
      <c r="A504" s="53"/>
      <c r="B504" s="54"/>
      <c r="C504" s="54"/>
      <c r="D504" s="54"/>
    </row>
    <row r="505" spans="1:4" hidden="1" outlineLevel="1" x14ac:dyDescent="0.75">
      <c r="A505" s="53"/>
      <c r="B505" s="54"/>
      <c r="C505" s="54"/>
      <c r="D505" s="54"/>
    </row>
    <row r="506" spans="1:4" hidden="1" outlineLevel="1" x14ac:dyDescent="0.75">
      <c r="A506" s="53"/>
      <c r="B506" s="54"/>
      <c r="C506" s="54"/>
      <c r="D506" s="54"/>
    </row>
    <row r="507" spans="1:4" hidden="1" outlineLevel="1" x14ac:dyDescent="0.75">
      <c r="A507" s="53"/>
      <c r="B507" s="54"/>
      <c r="C507" s="54"/>
      <c r="D507" s="54"/>
    </row>
    <row r="508" spans="1:4" hidden="1" outlineLevel="1" x14ac:dyDescent="0.75">
      <c r="A508" s="53"/>
      <c r="B508" s="54"/>
      <c r="C508" s="54"/>
      <c r="D508" s="54"/>
    </row>
    <row r="509" spans="1:4" hidden="1" outlineLevel="1" x14ac:dyDescent="0.75">
      <c r="A509" s="53"/>
      <c r="B509" s="54"/>
      <c r="C509" s="54"/>
      <c r="D509" s="54"/>
    </row>
    <row r="510" spans="1:4" hidden="1" outlineLevel="1" x14ac:dyDescent="0.75">
      <c r="A510" s="53"/>
      <c r="B510" s="54"/>
      <c r="C510" s="54"/>
      <c r="D510" s="54"/>
    </row>
    <row r="511" spans="1:4" hidden="1" outlineLevel="1" x14ac:dyDescent="0.75">
      <c r="A511" s="53"/>
      <c r="B511" s="54"/>
      <c r="C511" s="54"/>
      <c r="D511" s="54"/>
    </row>
    <row r="512" spans="1:4" hidden="1" outlineLevel="1" x14ac:dyDescent="0.75">
      <c r="A512" s="53"/>
      <c r="B512" s="54"/>
      <c r="C512" s="54"/>
      <c r="D512" s="54"/>
    </row>
    <row r="513" spans="1:21" hidden="1" outlineLevel="1" x14ac:dyDescent="0.75">
      <c r="A513" s="53"/>
      <c r="B513" s="54"/>
      <c r="C513" s="54"/>
      <c r="D513" s="54"/>
    </row>
    <row r="514" spans="1:21" hidden="1" outlineLevel="1" x14ac:dyDescent="0.75">
      <c r="A514" s="53"/>
      <c r="B514" s="54"/>
      <c r="C514" s="54"/>
      <c r="D514" s="54"/>
    </row>
    <row r="515" spans="1:21" hidden="1" outlineLevel="1" x14ac:dyDescent="0.75">
      <c r="A515" s="53"/>
      <c r="B515" s="54"/>
      <c r="C515" s="54"/>
      <c r="D515" s="54"/>
    </row>
    <row r="516" spans="1:21" hidden="1" outlineLevel="1" x14ac:dyDescent="0.75">
      <c r="A516" s="53"/>
      <c r="B516" s="54"/>
      <c r="C516" s="54"/>
      <c r="D516" s="54"/>
    </row>
    <row r="517" spans="1:21" hidden="1" outlineLevel="1" x14ac:dyDescent="0.75">
      <c r="A517" s="53"/>
      <c r="B517" s="54"/>
      <c r="C517" s="54"/>
      <c r="D517" s="54"/>
    </row>
    <row r="518" spans="1:21" hidden="1" outlineLevel="1" x14ac:dyDescent="0.75">
      <c r="A518" s="53"/>
      <c r="B518" s="54"/>
      <c r="C518" s="54"/>
      <c r="D518" s="54"/>
    </row>
    <row r="519" spans="1:21" hidden="1" outlineLevel="1" x14ac:dyDescent="0.75">
      <c r="A519" s="53"/>
      <c r="B519" s="54"/>
      <c r="C519" s="54"/>
      <c r="D519" s="54"/>
    </row>
    <row r="520" spans="1:21" hidden="1" outlineLevel="1" x14ac:dyDescent="0.75">
      <c r="A520" s="53"/>
      <c r="B520" s="54"/>
      <c r="C520" s="54"/>
      <c r="D520" s="54"/>
    </row>
    <row r="521" spans="1:21" hidden="1" outlineLevel="1" x14ac:dyDescent="0.75">
      <c r="A521" s="53"/>
      <c r="B521" s="54"/>
      <c r="C521" s="54"/>
      <c r="D521" s="54"/>
    </row>
    <row r="522" spans="1:21" hidden="1" outlineLevel="1" x14ac:dyDescent="0.75">
      <c r="A522" s="53"/>
      <c r="B522" s="54"/>
      <c r="C522" s="54"/>
      <c r="D522" s="54"/>
    </row>
    <row r="523" spans="1:21" hidden="1" outlineLevel="1" x14ac:dyDescent="0.75">
      <c r="A523" s="53"/>
      <c r="B523" s="54"/>
      <c r="C523" s="54"/>
      <c r="D523" s="54"/>
    </row>
    <row r="524" spans="1:21" hidden="1" outlineLevel="1" x14ac:dyDescent="0.75">
      <c r="A524" s="53"/>
      <c r="B524" s="54"/>
      <c r="C524" s="54"/>
      <c r="D524" s="54"/>
    </row>
    <row r="525" spans="1:21" s="36" customFormat="1" ht="35" customHeight="1" collapsed="1" x14ac:dyDescent="0.75">
      <c r="A525" s="35" t="s">
        <v>171</v>
      </c>
    </row>
    <row r="526" spans="1:21" s="127" customFormat="1" x14ac:dyDescent="0.75">
      <c r="A526" s="127" t="s">
        <v>204</v>
      </c>
      <c r="B526" s="126" t="s">
        <v>188</v>
      </c>
    </row>
    <row r="527" spans="1:21" s="130" customFormat="1" ht="73.75" x14ac:dyDescent="0.75">
      <c r="A527" s="126" t="s">
        <v>188</v>
      </c>
      <c r="B527" s="128" t="s">
        <v>118</v>
      </c>
      <c r="C527" s="128" t="s">
        <v>131</v>
      </c>
      <c r="D527" s="128" t="s">
        <v>153</v>
      </c>
      <c r="E527" s="128" t="s">
        <v>147</v>
      </c>
      <c r="F527" s="128" t="s">
        <v>121</v>
      </c>
      <c r="G527" s="128" t="s">
        <v>132</v>
      </c>
      <c r="H527" s="128" t="s">
        <v>137</v>
      </c>
      <c r="I527" s="128" t="s">
        <v>148</v>
      </c>
      <c r="J527" s="128" t="s">
        <v>103</v>
      </c>
      <c r="K527" s="128" t="s">
        <v>126</v>
      </c>
      <c r="L527" s="128" t="s">
        <v>159</v>
      </c>
      <c r="M527" s="128" t="s">
        <v>141</v>
      </c>
      <c r="N527" s="128" t="s">
        <v>114</v>
      </c>
      <c r="O527" s="128" t="s">
        <v>145</v>
      </c>
      <c r="P527" s="128" t="s">
        <v>138</v>
      </c>
      <c r="Q527" s="128" t="s">
        <v>156</v>
      </c>
      <c r="R527" s="128" t="s">
        <v>151</v>
      </c>
      <c r="S527" s="128" t="s">
        <v>133</v>
      </c>
      <c r="T527" s="129" t="s">
        <v>205</v>
      </c>
      <c r="U527" s="127"/>
    </row>
    <row r="528" spans="1:21" x14ac:dyDescent="0.75">
      <c r="A528" s="14" t="s">
        <v>177</v>
      </c>
      <c r="B528" s="88">
        <v>1.603644205800801E-2</v>
      </c>
      <c r="C528" s="88">
        <v>2.2154482637207869E-2</v>
      </c>
      <c r="D528" s="88">
        <v>1.9902293032877075E-3</v>
      </c>
      <c r="E528" s="88">
        <v>6.037410325249769E-3</v>
      </c>
      <c r="F528" s="88">
        <v>5.5804938162932971E-2</v>
      </c>
      <c r="G528" s="88">
        <v>7.9794023150389515E-3</v>
      </c>
      <c r="H528" s="88">
        <v>3.0221909246952158E-2</v>
      </c>
      <c r="I528" s="88">
        <v>0</v>
      </c>
      <c r="J528" s="88">
        <v>0.15573011751243343</v>
      </c>
      <c r="K528" s="88">
        <v>4.2116280093305751E-2</v>
      </c>
      <c r="L528" s="88">
        <v>6.0629373707143169E-3</v>
      </c>
      <c r="M528" s="88">
        <v>2.0013907838563442E-2</v>
      </c>
      <c r="N528" s="88">
        <v>4.8037850446723297E-2</v>
      </c>
      <c r="O528" s="88">
        <v>7.9577483385414368E-3</v>
      </c>
      <c r="P528" s="88">
        <v>3.9501782491967782E-3</v>
      </c>
      <c r="Q528" s="88">
        <v>4.0149641300999076E-3</v>
      </c>
      <c r="R528" s="88">
        <v>8.0485894106773464E-3</v>
      </c>
      <c r="S528" s="88">
        <v>6.788697680559834E-2</v>
      </c>
      <c r="T528" s="88">
        <v>0.50404436424453147</v>
      </c>
    </row>
    <row r="529" spans="1:20" x14ac:dyDescent="0.75">
      <c r="A529" s="90" t="s">
        <v>72</v>
      </c>
      <c r="B529" s="88">
        <v>5.9787861449760137E-3</v>
      </c>
      <c r="C529" s="88">
        <v>6.0565996214955332E-3</v>
      </c>
      <c r="D529" s="88">
        <v>0</v>
      </c>
      <c r="E529" s="88">
        <v>6.037410325249769E-3</v>
      </c>
      <c r="F529" s="88">
        <v>1.5925003300911053E-2</v>
      </c>
      <c r="G529" s="88">
        <v>4.0508780423396855E-3</v>
      </c>
      <c r="H529" s="88">
        <v>2.0197526517318778E-2</v>
      </c>
      <c r="I529" s="88">
        <v>0</v>
      </c>
      <c r="J529" s="88">
        <v>8.1878614497601337E-2</v>
      </c>
      <c r="K529" s="88">
        <v>2.4096122529818229E-2</v>
      </c>
      <c r="L529" s="88">
        <v>2.0157563487522554E-3</v>
      </c>
      <c r="M529" s="88">
        <v>1.0003256898904097E-2</v>
      </c>
      <c r="N529" s="88">
        <v>2.0058624180273755E-2</v>
      </c>
      <c r="O529" s="88">
        <v>1.9775538048501387E-3</v>
      </c>
      <c r="P529" s="88">
        <v>0</v>
      </c>
      <c r="Q529" s="88">
        <v>0</v>
      </c>
      <c r="R529" s="88">
        <v>0</v>
      </c>
      <c r="S529" s="88">
        <v>3.0023326438096916E-2</v>
      </c>
      <c r="T529" s="88">
        <v>0.22829945865058757</v>
      </c>
    </row>
    <row r="530" spans="1:20" x14ac:dyDescent="0.75">
      <c r="A530" s="90" t="s">
        <v>206</v>
      </c>
      <c r="B530" s="88">
        <v>1.0057655913031998E-2</v>
      </c>
      <c r="C530" s="88">
        <v>1.6097883015712338E-2</v>
      </c>
      <c r="D530" s="88">
        <v>1.9902293032877075E-3</v>
      </c>
      <c r="E530" s="88">
        <v>0</v>
      </c>
      <c r="F530" s="88">
        <v>3.9879934862021918E-2</v>
      </c>
      <c r="G530" s="88">
        <v>3.9285242726992652E-3</v>
      </c>
      <c r="H530" s="88">
        <v>1.0024382729633378E-2</v>
      </c>
      <c r="I530" s="88">
        <v>0</v>
      </c>
      <c r="J530" s="88">
        <v>7.3851503014832093E-2</v>
      </c>
      <c r="K530" s="88">
        <v>1.8020157563487522E-2</v>
      </c>
      <c r="L530" s="88">
        <v>4.0471810219620619E-3</v>
      </c>
      <c r="M530" s="88">
        <v>1.0010650939659346E-2</v>
      </c>
      <c r="N530" s="88">
        <v>2.7979226266449539E-2</v>
      </c>
      <c r="O530" s="88">
        <v>5.9801945336912989E-3</v>
      </c>
      <c r="P530" s="88">
        <v>3.9501782491967782E-3</v>
      </c>
      <c r="Q530" s="88">
        <v>4.0149641300999076E-3</v>
      </c>
      <c r="R530" s="88">
        <v>8.0485894106773464E-3</v>
      </c>
      <c r="S530" s="88">
        <v>3.7863650367501431E-2</v>
      </c>
      <c r="T530" s="88">
        <v>0.27574490559394393</v>
      </c>
    </row>
    <row r="531" spans="1:20" x14ac:dyDescent="0.75">
      <c r="A531" s="14" t="s">
        <v>176</v>
      </c>
      <c r="B531" s="88">
        <v>2.9960124994498481E-2</v>
      </c>
      <c r="C531" s="88">
        <v>4.0257030940539585E-3</v>
      </c>
      <c r="D531" s="88">
        <v>0</v>
      </c>
      <c r="E531" s="88">
        <v>7.9966550768011974E-3</v>
      </c>
      <c r="F531" s="88">
        <v>4.8113023194401652E-2</v>
      </c>
      <c r="G531" s="88">
        <v>4.0015844373046958E-3</v>
      </c>
      <c r="H531" s="88">
        <v>4.0228335020465647E-2</v>
      </c>
      <c r="I531" s="88">
        <v>4.0026407288411602E-3</v>
      </c>
      <c r="J531" s="88">
        <v>0.14167439813388497</v>
      </c>
      <c r="K531" s="88">
        <v>6.0167422208529553E-2</v>
      </c>
      <c r="L531" s="88">
        <v>2.0104748910699352E-3</v>
      </c>
      <c r="M531" s="88">
        <v>1.6041195369922098E-2</v>
      </c>
      <c r="N531" s="88">
        <v>4.184851018881211E-2</v>
      </c>
      <c r="O531" s="88">
        <v>6.0120593283746315E-3</v>
      </c>
      <c r="P531" s="88">
        <v>9.958540557193786E-3</v>
      </c>
      <c r="Q531" s="88">
        <v>2.0301923330839312E-3</v>
      </c>
      <c r="R531" s="88">
        <v>6.0002640728841162E-3</v>
      </c>
      <c r="S531" s="88">
        <v>7.1884512125346592E-2</v>
      </c>
      <c r="T531" s="88">
        <v>0.49595563575546853</v>
      </c>
    </row>
    <row r="532" spans="1:20" x14ac:dyDescent="0.75">
      <c r="A532" s="90" t="s">
        <v>72</v>
      </c>
      <c r="B532" s="88">
        <v>6.0178689318251839E-3</v>
      </c>
      <c r="C532" s="88">
        <v>1.9831873597112803E-3</v>
      </c>
      <c r="D532" s="88">
        <v>0</v>
      </c>
      <c r="E532" s="88">
        <v>2.006249724924079E-3</v>
      </c>
      <c r="F532" s="88">
        <v>1.2093305752387659E-2</v>
      </c>
      <c r="G532" s="88">
        <v>0</v>
      </c>
      <c r="H532" s="88">
        <v>2.0197878614497601E-2</v>
      </c>
      <c r="I532" s="88">
        <v>0</v>
      </c>
      <c r="J532" s="88">
        <v>5.2104748910699356E-2</v>
      </c>
      <c r="K532" s="88">
        <v>2.3923594912195766E-2</v>
      </c>
      <c r="L532" s="88">
        <v>0</v>
      </c>
      <c r="M532" s="88">
        <v>2.0081862594075964E-3</v>
      </c>
      <c r="N532" s="88">
        <v>1.8053430746886142E-2</v>
      </c>
      <c r="O532" s="88">
        <v>2.0215659522028078E-3</v>
      </c>
      <c r="P532" s="88">
        <v>6.0043131904405616E-3</v>
      </c>
      <c r="Q532" s="88">
        <v>2.0301923330839312E-3</v>
      </c>
      <c r="R532" s="88">
        <v>6.0002640728841162E-3</v>
      </c>
      <c r="S532" s="88">
        <v>3.7998151489811186E-2</v>
      </c>
      <c r="T532" s="88">
        <v>0.19244293825095726</v>
      </c>
    </row>
    <row r="533" spans="1:20" x14ac:dyDescent="0.75">
      <c r="A533" s="90" t="s">
        <v>206</v>
      </c>
      <c r="B533" s="88">
        <v>2.3942256062673299E-2</v>
      </c>
      <c r="C533" s="88">
        <v>2.0425157343426786E-3</v>
      </c>
      <c r="D533" s="88">
        <v>0</v>
      </c>
      <c r="E533" s="88">
        <v>5.9904053518771185E-3</v>
      </c>
      <c r="F533" s="88">
        <v>3.6019717442013995E-2</v>
      </c>
      <c r="G533" s="88">
        <v>4.0015844373046958E-3</v>
      </c>
      <c r="H533" s="88">
        <v>2.0030456405968046E-2</v>
      </c>
      <c r="I533" s="88">
        <v>4.0026407288411602E-3</v>
      </c>
      <c r="J533" s="88">
        <v>8.9569649223185596E-2</v>
      </c>
      <c r="K533" s="88">
        <v>3.624382729633379E-2</v>
      </c>
      <c r="L533" s="88">
        <v>2.0104748910699352E-3</v>
      </c>
      <c r="M533" s="88">
        <v>1.4033009110514503E-2</v>
      </c>
      <c r="N533" s="88">
        <v>2.3795079441925972E-2</v>
      </c>
      <c r="O533" s="88">
        <v>3.9904933761718232E-3</v>
      </c>
      <c r="P533" s="88">
        <v>3.9542273667532235E-3</v>
      </c>
      <c r="Q533" s="88">
        <v>0</v>
      </c>
      <c r="R533" s="88">
        <v>0</v>
      </c>
      <c r="S533" s="88">
        <v>3.3886360635535406E-2</v>
      </c>
      <c r="T533" s="88">
        <v>0.30351269750451126</v>
      </c>
    </row>
    <row r="534" spans="1:20" s="32" customFormat="1" x14ac:dyDescent="0.75">
      <c r="A534" s="131" t="s">
        <v>205</v>
      </c>
      <c r="B534" s="125">
        <v>4.5996567052506494E-2</v>
      </c>
      <c r="C534" s="125">
        <v>2.6180185731261827E-2</v>
      </c>
      <c r="D534" s="125">
        <v>1.9902293032877075E-3</v>
      </c>
      <c r="E534" s="125">
        <v>1.4034065402050966E-2</v>
      </c>
      <c r="F534" s="125">
        <v>0.10391796135733462</v>
      </c>
      <c r="G534" s="125">
        <v>1.1980986752343646E-2</v>
      </c>
      <c r="H534" s="125">
        <v>7.0450244267417805E-2</v>
      </c>
      <c r="I534" s="125">
        <v>4.0026407288411602E-3</v>
      </c>
      <c r="J534" s="125">
        <v>0.29740451564631837</v>
      </c>
      <c r="K534" s="125">
        <v>0.10228370230183531</v>
      </c>
      <c r="L534" s="125">
        <v>8.0734122617842526E-3</v>
      </c>
      <c r="M534" s="125">
        <v>3.6055103208485539E-2</v>
      </c>
      <c r="N534" s="125">
        <v>8.9886360635535414E-2</v>
      </c>
      <c r="O534" s="125">
        <v>1.3969807666916068E-2</v>
      </c>
      <c r="P534" s="125">
        <v>1.3908718806390564E-2</v>
      </c>
      <c r="Q534" s="125">
        <v>6.0451564631838388E-3</v>
      </c>
      <c r="R534" s="125">
        <v>1.4048853483561463E-2</v>
      </c>
      <c r="S534" s="125">
        <v>0.13977148893094493</v>
      </c>
      <c r="T534" s="125">
        <v>1</v>
      </c>
    </row>
    <row r="535" spans="1:20" hidden="1" x14ac:dyDescent="0.75">
      <c r="A535"/>
      <c r="B535"/>
    </row>
    <row r="536" spans="1:20" hidden="1" x14ac:dyDescent="0.75">
      <c r="A536"/>
      <c r="B536"/>
    </row>
    <row r="537" spans="1:20" hidden="1" outlineLevel="1" x14ac:dyDescent="0.75">
      <c r="A537" s="53"/>
      <c r="B537" s="56"/>
      <c r="C537" s="56"/>
      <c r="D537" s="56"/>
      <c r="E537" s="15"/>
      <c r="F537" s="15"/>
      <c r="G537" s="15"/>
      <c r="H537" s="15"/>
      <c r="I537" s="15"/>
      <c r="J537" s="15"/>
      <c r="K537" s="15"/>
      <c r="L537" s="15"/>
      <c r="M537" s="15"/>
      <c r="N537" s="15"/>
      <c r="O537" s="15"/>
      <c r="P537" s="15"/>
      <c r="Q537" s="15"/>
      <c r="R537" s="15"/>
      <c r="S537" s="15"/>
      <c r="T537" s="15"/>
    </row>
    <row r="538" spans="1:20" hidden="1" outlineLevel="1" x14ac:dyDescent="0.75">
      <c r="A538" s="53"/>
      <c r="B538" s="56"/>
      <c r="C538" s="56"/>
      <c r="D538" s="56"/>
      <c r="E538" s="15"/>
      <c r="F538" s="15"/>
      <c r="G538" s="15"/>
      <c r="H538" s="15"/>
      <c r="I538" s="15"/>
      <c r="J538" s="15"/>
      <c r="K538" s="15"/>
      <c r="L538" s="15"/>
      <c r="M538" s="15"/>
      <c r="N538" s="15"/>
      <c r="O538" s="15"/>
      <c r="P538" s="15"/>
      <c r="Q538" s="15"/>
      <c r="R538" s="15"/>
      <c r="S538" s="15"/>
      <c r="T538" s="15"/>
    </row>
    <row r="539" spans="1:20" hidden="1" outlineLevel="1" x14ac:dyDescent="0.75">
      <c r="A539" s="53"/>
      <c r="B539" s="56"/>
      <c r="C539" s="56"/>
      <c r="D539" s="56"/>
      <c r="E539" s="15"/>
      <c r="F539" s="15"/>
      <c r="G539" s="15"/>
      <c r="H539" s="15"/>
      <c r="I539" s="15"/>
      <c r="J539" s="15"/>
      <c r="K539" s="15"/>
      <c r="L539" s="15"/>
      <c r="M539" s="15"/>
      <c r="N539" s="15"/>
      <c r="O539" s="15"/>
      <c r="P539" s="15"/>
      <c r="Q539" s="15"/>
      <c r="R539" s="15"/>
      <c r="S539" s="15"/>
      <c r="T539" s="15"/>
    </row>
    <row r="540" spans="1:20" hidden="1" outlineLevel="1" x14ac:dyDescent="0.75">
      <c r="A540" s="53"/>
      <c r="B540" s="56"/>
      <c r="C540" s="56"/>
      <c r="D540" s="56"/>
      <c r="E540" s="15"/>
      <c r="F540" s="15"/>
      <c r="G540" s="15"/>
      <c r="H540" s="15"/>
      <c r="I540" s="15"/>
      <c r="J540" s="15"/>
      <c r="K540" s="15"/>
      <c r="L540" s="15"/>
      <c r="M540" s="15"/>
      <c r="N540" s="15"/>
      <c r="O540" s="15"/>
      <c r="P540" s="15"/>
      <c r="Q540" s="15"/>
      <c r="R540" s="15"/>
      <c r="S540" s="15"/>
      <c r="T540" s="15"/>
    </row>
    <row r="541" spans="1:20" hidden="1" outlineLevel="1" x14ac:dyDescent="0.75">
      <c r="A541" s="53"/>
      <c r="B541" s="56"/>
      <c r="C541" s="56"/>
      <c r="D541" s="56"/>
      <c r="E541" s="15"/>
      <c r="F541" s="15"/>
      <c r="G541" s="15"/>
      <c r="H541" s="15"/>
      <c r="I541" s="15"/>
      <c r="J541" s="15"/>
      <c r="K541" s="15"/>
      <c r="L541" s="15"/>
      <c r="M541" s="15"/>
      <c r="N541" s="15"/>
      <c r="O541" s="15"/>
      <c r="P541" s="15"/>
      <c r="Q541" s="15"/>
      <c r="R541" s="15"/>
      <c r="S541" s="15"/>
      <c r="T541" s="15"/>
    </row>
    <row r="542" spans="1:20" hidden="1" outlineLevel="1" x14ac:dyDescent="0.75">
      <c r="A542" s="53"/>
      <c r="B542" s="56"/>
      <c r="C542" s="56"/>
      <c r="D542" s="56"/>
      <c r="E542" s="15"/>
      <c r="F542" s="15"/>
      <c r="G542" s="15"/>
      <c r="H542" s="15"/>
      <c r="I542" s="15"/>
      <c r="J542" s="15"/>
      <c r="K542" s="15"/>
      <c r="L542" s="15"/>
      <c r="M542" s="15"/>
      <c r="N542" s="15"/>
      <c r="O542" s="15"/>
      <c r="P542" s="15"/>
      <c r="Q542" s="15"/>
      <c r="R542" s="15"/>
      <c r="S542" s="15"/>
      <c r="T542" s="15"/>
    </row>
    <row r="543" spans="1:20" hidden="1" outlineLevel="1" x14ac:dyDescent="0.75">
      <c r="A543" s="53"/>
      <c r="B543" s="56"/>
      <c r="C543" s="56"/>
      <c r="D543" s="56"/>
      <c r="E543" s="15"/>
      <c r="F543" s="15"/>
      <c r="G543" s="15"/>
      <c r="H543" s="15"/>
      <c r="I543" s="15"/>
      <c r="J543" s="15"/>
      <c r="K543" s="15"/>
      <c r="L543" s="15"/>
      <c r="M543" s="15"/>
      <c r="N543" s="15"/>
      <c r="O543" s="15"/>
      <c r="P543" s="15"/>
      <c r="Q543" s="15"/>
      <c r="R543" s="15"/>
      <c r="S543" s="15"/>
      <c r="T543" s="15"/>
    </row>
    <row r="544" spans="1:20" hidden="1" outlineLevel="1" x14ac:dyDescent="0.75">
      <c r="A544" s="53"/>
      <c r="B544" s="56"/>
      <c r="C544" s="56"/>
      <c r="D544" s="56"/>
      <c r="E544" s="15"/>
      <c r="F544" s="15"/>
      <c r="G544" s="15"/>
      <c r="H544" s="15"/>
      <c r="I544" s="15"/>
      <c r="J544" s="15"/>
      <c r="K544" s="15"/>
      <c r="L544" s="15"/>
      <c r="M544" s="15"/>
      <c r="N544" s="15"/>
      <c r="O544" s="15"/>
      <c r="P544" s="15"/>
      <c r="Q544" s="15"/>
      <c r="R544" s="15"/>
      <c r="S544" s="15"/>
      <c r="T544" s="15"/>
    </row>
    <row r="545" spans="1:20" hidden="1" outlineLevel="1" x14ac:dyDescent="0.75">
      <c r="A545" s="53"/>
      <c r="B545" s="56"/>
      <c r="C545" s="56"/>
      <c r="D545" s="56"/>
      <c r="E545" s="15"/>
      <c r="F545" s="15"/>
      <c r="G545" s="15"/>
      <c r="H545" s="15"/>
      <c r="I545" s="15"/>
      <c r="J545" s="15"/>
      <c r="K545" s="15"/>
      <c r="L545" s="15"/>
      <c r="M545" s="15"/>
      <c r="N545" s="15"/>
      <c r="O545" s="15"/>
      <c r="P545" s="15"/>
      <c r="Q545" s="15"/>
      <c r="R545" s="15"/>
      <c r="S545" s="15"/>
      <c r="T545" s="15"/>
    </row>
    <row r="546" spans="1:20" hidden="1" outlineLevel="1" x14ac:dyDescent="0.75">
      <c r="A546" s="53"/>
      <c r="B546" s="56"/>
      <c r="C546" s="56"/>
      <c r="D546" s="56"/>
      <c r="E546" s="15"/>
      <c r="F546" s="15"/>
      <c r="G546" s="15"/>
      <c r="H546" s="15"/>
      <c r="I546" s="15"/>
      <c r="J546" s="15"/>
      <c r="K546" s="15"/>
      <c r="L546" s="15"/>
      <c r="M546" s="15"/>
      <c r="N546" s="15"/>
      <c r="O546" s="15"/>
      <c r="P546" s="15"/>
      <c r="Q546" s="15"/>
      <c r="R546" s="15"/>
      <c r="S546" s="15"/>
      <c r="T546" s="15"/>
    </row>
    <row r="547" spans="1:20" hidden="1" outlineLevel="1" x14ac:dyDescent="0.75">
      <c r="A547" s="53"/>
      <c r="B547" s="56"/>
      <c r="C547" s="56"/>
      <c r="D547" s="56"/>
      <c r="E547" s="15"/>
      <c r="F547" s="15"/>
      <c r="G547" s="15"/>
      <c r="H547" s="15"/>
      <c r="I547" s="15"/>
      <c r="J547" s="15"/>
      <c r="K547" s="15"/>
      <c r="L547" s="15"/>
      <c r="M547" s="15"/>
      <c r="N547" s="15"/>
      <c r="O547" s="15"/>
      <c r="P547" s="15"/>
      <c r="Q547" s="15"/>
      <c r="R547" s="15"/>
      <c r="S547" s="15"/>
      <c r="T547" s="15"/>
    </row>
    <row r="548" spans="1:20" hidden="1" outlineLevel="1" x14ac:dyDescent="0.75">
      <c r="A548" s="53"/>
      <c r="B548" s="56"/>
      <c r="C548" s="56"/>
      <c r="D548" s="56"/>
      <c r="E548" s="15"/>
      <c r="F548" s="15"/>
      <c r="G548" s="15"/>
      <c r="H548" s="15"/>
      <c r="I548" s="15"/>
      <c r="J548" s="15"/>
      <c r="K548" s="15"/>
      <c r="L548" s="15"/>
      <c r="M548" s="15"/>
      <c r="N548" s="15"/>
      <c r="O548" s="15"/>
      <c r="P548" s="15"/>
      <c r="Q548" s="15"/>
      <c r="R548" s="15"/>
      <c r="S548" s="15"/>
      <c r="T548" s="15"/>
    </row>
    <row r="549" spans="1:20" hidden="1" outlineLevel="1" x14ac:dyDescent="0.75">
      <c r="A549" s="53"/>
      <c r="B549" s="56"/>
      <c r="C549" s="56"/>
      <c r="D549" s="56"/>
      <c r="E549" s="15"/>
      <c r="F549" s="15"/>
      <c r="G549" s="15"/>
      <c r="H549" s="15"/>
      <c r="I549" s="15"/>
      <c r="J549" s="15"/>
      <c r="K549" s="15"/>
      <c r="L549" s="15"/>
      <c r="M549" s="15"/>
      <c r="N549" s="15"/>
      <c r="O549" s="15"/>
      <c r="P549" s="15"/>
      <c r="Q549" s="15"/>
      <c r="R549" s="15"/>
      <c r="S549" s="15"/>
      <c r="T549" s="15"/>
    </row>
    <row r="550" spans="1:20" hidden="1" outlineLevel="1" x14ac:dyDescent="0.75">
      <c r="A550" s="53"/>
      <c r="B550" s="56"/>
      <c r="C550" s="56"/>
      <c r="D550" s="56"/>
      <c r="E550" s="15"/>
      <c r="F550" s="15"/>
      <c r="G550" s="15"/>
      <c r="H550" s="15"/>
      <c r="I550" s="15"/>
      <c r="J550" s="15"/>
      <c r="K550" s="15"/>
      <c r="L550" s="15"/>
      <c r="M550" s="15"/>
      <c r="N550" s="15"/>
      <c r="O550" s="15"/>
      <c r="P550" s="15"/>
      <c r="Q550" s="15"/>
      <c r="R550" s="15"/>
      <c r="S550" s="15"/>
      <c r="T550" s="15"/>
    </row>
    <row r="551" spans="1:20" hidden="1" outlineLevel="1" x14ac:dyDescent="0.75">
      <c r="A551" s="53"/>
      <c r="B551" s="56"/>
      <c r="C551" s="56"/>
      <c r="D551" s="56"/>
      <c r="E551" s="15"/>
      <c r="F551" s="15"/>
      <c r="G551" s="15"/>
      <c r="H551" s="15"/>
      <c r="I551" s="15"/>
      <c r="J551" s="15"/>
      <c r="K551" s="15"/>
      <c r="L551" s="15"/>
      <c r="M551" s="15"/>
      <c r="N551" s="15"/>
      <c r="O551" s="15"/>
      <c r="P551" s="15"/>
      <c r="Q551" s="15"/>
      <c r="R551" s="15"/>
      <c r="S551" s="15"/>
      <c r="T551" s="15"/>
    </row>
    <row r="552" spans="1:20" hidden="1" outlineLevel="1" x14ac:dyDescent="0.75">
      <c r="A552" s="53"/>
      <c r="B552" s="56"/>
      <c r="C552" s="56"/>
      <c r="D552" s="56"/>
      <c r="E552" s="15"/>
      <c r="F552" s="15"/>
      <c r="G552" s="15"/>
      <c r="H552" s="15"/>
      <c r="I552" s="15"/>
      <c r="J552" s="15"/>
      <c r="K552" s="15"/>
      <c r="L552" s="15"/>
      <c r="M552" s="15"/>
      <c r="N552" s="15"/>
      <c r="O552" s="15"/>
      <c r="P552" s="15"/>
      <c r="Q552" s="15"/>
      <c r="R552" s="15"/>
      <c r="S552" s="15"/>
      <c r="T552" s="15"/>
    </row>
    <row r="553" spans="1:20" hidden="1" outlineLevel="1" x14ac:dyDescent="0.75">
      <c r="A553" s="53"/>
      <c r="B553" s="56"/>
      <c r="C553" s="56"/>
      <c r="D553" s="56"/>
      <c r="E553" s="15"/>
      <c r="F553" s="15"/>
      <c r="G553" s="15"/>
      <c r="H553" s="15"/>
      <c r="I553" s="15"/>
      <c r="J553" s="15"/>
      <c r="K553" s="15"/>
      <c r="L553" s="15"/>
      <c r="M553" s="15"/>
      <c r="N553" s="15"/>
      <c r="O553" s="15"/>
      <c r="P553" s="15"/>
      <c r="Q553" s="15"/>
      <c r="R553" s="15"/>
      <c r="S553" s="15"/>
      <c r="T553" s="15"/>
    </row>
    <row r="554" spans="1:20" hidden="1" outlineLevel="1" x14ac:dyDescent="0.75">
      <c r="A554" s="53"/>
      <c r="B554" s="56"/>
      <c r="C554" s="56"/>
      <c r="D554" s="56"/>
      <c r="E554" s="15"/>
      <c r="F554" s="15"/>
      <c r="G554" s="15"/>
      <c r="H554" s="15"/>
      <c r="I554" s="15"/>
      <c r="J554" s="15"/>
      <c r="K554" s="15"/>
      <c r="L554" s="15"/>
      <c r="M554" s="15"/>
      <c r="N554" s="15"/>
      <c r="O554" s="15"/>
      <c r="P554" s="15"/>
      <c r="Q554" s="15"/>
      <c r="R554" s="15"/>
      <c r="S554" s="15"/>
      <c r="T554" s="15"/>
    </row>
    <row r="555" spans="1:20" hidden="1" outlineLevel="1" x14ac:dyDescent="0.75">
      <c r="A555" s="53"/>
      <c r="B555" s="56"/>
      <c r="C555" s="56"/>
      <c r="D555" s="56"/>
      <c r="E555" s="15"/>
      <c r="F555" s="15"/>
      <c r="G555" s="15"/>
      <c r="H555" s="15"/>
      <c r="I555" s="15"/>
      <c r="J555" s="15"/>
      <c r="K555" s="15"/>
      <c r="L555" s="15"/>
      <c r="M555" s="15"/>
      <c r="N555" s="15"/>
      <c r="O555" s="15"/>
      <c r="P555" s="15"/>
      <c r="Q555" s="15"/>
      <c r="R555" s="15"/>
      <c r="S555" s="15"/>
      <c r="T555" s="15"/>
    </row>
    <row r="556" spans="1:20" hidden="1" outlineLevel="1" x14ac:dyDescent="0.75">
      <c r="A556" s="53"/>
      <c r="B556" s="56"/>
      <c r="C556" s="56"/>
      <c r="D556" s="56"/>
      <c r="E556" s="15"/>
      <c r="F556" s="15"/>
      <c r="G556" s="15"/>
      <c r="H556" s="15"/>
      <c r="I556" s="15"/>
      <c r="J556" s="15"/>
      <c r="K556" s="15"/>
      <c r="L556" s="15"/>
      <c r="M556" s="15"/>
      <c r="N556" s="15"/>
      <c r="O556" s="15"/>
      <c r="P556" s="15"/>
      <c r="Q556" s="15"/>
      <c r="R556" s="15"/>
      <c r="S556" s="15"/>
      <c r="T556" s="15"/>
    </row>
    <row r="557" spans="1:20" hidden="1" outlineLevel="1" x14ac:dyDescent="0.75">
      <c r="A557" s="53"/>
      <c r="B557" s="56"/>
      <c r="C557" s="56"/>
      <c r="D557" s="56"/>
      <c r="E557" s="15"/>
      <c r="F557" s="15"/>
      <c r="G557" s="15"/>
      <c r="H557" s="15"/>
      <c r="I557" s="15"/>
      <c r="J557" s="15"/>
      <c r="K557" s="15"/>
      <c r="L557" s="15"/>
      <c r="M557" s="15"/>
      <c r="N557" s="15"/>
      <c r="O557" s="15"/>
      <c r="P557" s="15"/>
      <c r="Q557" s="15"/>
      <c r="R557" s="15"/>
      <c r="S557" s="15"/>
      <c r="T557" s="15"/>
    </row>
    <row r="558" spans="1:20" hidden="1" outlineLevel="1" x14ac:dyDescent="0.75">
      <c r="A558" s="53"/>
      <c r="B558" s="56"/>
      <c r="C558" s="56"/>
      <c r="D558" s="56"/>
      <c r="E558" s="15"/>
      <c r="F558" s="15"/>
      <c r="G558" s="15"/>
      <c r="H558" s="15"/>
      <c r="I558" s="15"/>
      <c r="J558" s="15"/>
      <c r="K558" s="15"/>
      <c r="L558" s="15"/>
      <c r="M558" s="15"/>
      <c r="N558" s="15"/>
      <c r="O558" s="15"/>
      <c r="P558" s="15"/>
      <c r="Q558" s="15"/>
      <c r="R558" s="15"/>
      <c r="S558" s="15"/>
      <c r="T558" s="15"/>
    </row>
    <row r="559" spans="1:20" hidden="1" outlineLevel="1" x14ac:dyDescent="0.75">
      <c r="A559" s="53"/>
      <c r="B559" s="56"/>
      <c r="C559" s="56"/>
      <c r="D559" s="56"/>
      <c r="E559" s="15"/>
      <c r="F559" s="15"/>
      <c r="G559" s="15"/>
      <c r="H559" s="15"/>
      <c r="I559" s="15"/>
      <c r="J559" s="15"/>
      <c r="K559" s="15"/>
      <c r="L559" s="15"/>
      <c r="M559" s="15"/>
      <c r="N559" s="15"/>
      <c r="O559" s="15"/>
      <c r="P559" s="15"/>
      <c r="Q559" s="15"/>
      <c r="R559" s="15"/>
      <c r="S559" s="15"/>
      <c r="T559" s="15"/>
    </row>
    <row r="560" spans="1:20" hidden="1" outlineLevel="1" x14ac:dyDescent="0.75">
      <c r="A560" s="53"/>
      <c r="B560" s="56"/>
      <c r="C560" s="56"/>
      <c r="D560" s="56"/>
      <c r="E560" s="15"/>
      <c r="F560" s="15"/>
      <c r="G560" s="15"/>
      <c r="H560" s="15"/>
      <c r="I560" s="15"/>
      <c r="J560" s="15"/>
      <c r="K560" s="15"/>
      <c r="L560" s="15"/>
      <c r="M560" s="15"/>
      <c r="N560" s="15"/>
      <c r="O560" s="15"/>
      <c r="P560" s="15"/>
      <c r="Q560" s="15"/>
      <c r="R560" s="15"/>
      <c r="S560" s="15"/>
      <c r="T560" s="15"/>
    </row>
    <row r="561" spans="1:20" hidden="1" outlineLevel="1" x14ac:dyDescent="0.75">
      <c r="A561" s="53"/>
      <c r="B561" s="56"/>
      <c r="C561" s="56"/>
      <c r="D561" s="56"/>
      <c r="E561" s="15"/>
      <c r="F561" s="15"/>
      <c r="G561" s="15"/>
      <c r="H561" s="15"/>
      <c r="I561" s="15"/>
      <c r="J561" s="15"/>
      <c r="K561" s="15"/>
      <c r="L561" s="15"/>
      <c r="M561" s="15"/>
      <c r="N561" s="15"/>
      <c r="O561" s="15"/>
      <c r="P561" s="15"/>
      <c r="Q561" s="15"/>
      <c r="R561" s="15"/>
      <c r="S561" s="15"/>
      <c r="T561" s="15"/>
    </row>
    <row r="562" spans="1:20" hidden="1" outlineLevel="1" x14ac:dyDescent="0.75">
      <c r="A562" s="53"/>
      <c r="B562" s="56"/>
      <c r="C562" s="56"/>
      <c r="D562" s="56"/>
      <c r="E562" s="15"/>
      <c r="F562" s="15"/>
      <c r="G562" s="15"/>
      <c r="H562" s="15"/>
      <c r="I562" s="15"/>
      <c r="J562" s="15"/>
      <c r="K562" s="15"/>
      <c r="L562" s="15"/>
      <c r="M562" s="15"/>
      <c r="N562" s="15"/>
      <c r="O562" s="15"/>
      <c r="P562" s="15"/>
      <c r="Q562" s="15"/>
      <c r="R562" s="15"/>
      <c r="S562" s="15"/>
      <c r="T562" s="15"/>
    </row>
    <row r="563" spans="1:20" hidden="1" outlineLevel="1" x14ac:dyDescent="0.75">
      <c r="A563" s="53"/>
      <c r="B563" s="56"/>
      <c r="C563" s="56"/>
      <c r="D563" s="56"/>
      <c r="E563" s="15"/>
      <c r="F563" s="15"/>
      <c r="G563" s="15"/>
      <c r="H563" s="15"/>
      <c r="I563" s="15"/>
      <c r="J563" s="15"/>
      <c r="K563" s="15"/>
      <c r="L563" s="15"/>
      <c r="M563" s="15"/>
      <c r="N563" s="15"/>
      <c r="O563" s="15"/>
      <c r="P563" s="15"/>
      <c r="Q563" s="15"/>
      <c r="R563" s="15"/>
      <c r="S563" s="15"/>
      <c r="T563" s="15"/>
    </row>
    <row r="564" spans="1:20" hidden="1" outlineLevel="1" x14ac:dyDescent="0.75">
      <c r="A564" s="53"/>
      <c r="B564" s="56"/>
      <c r="C564" s="56"/>
      <c r="D564" s="56"/>
      <c r="E564" s="15"/>
      <c r="F564" s="15"/>
      <c r="G564" s="15"/>
      <c r="H564" s="15"/>
      <c r="I564" s="15"/>
      <c r="J564" s="15"/>
      <c r="K564" s="15"/>
      <c r="L564" s="15"/>
      <c r="M564" s="15"/>
      <c r="N564" s="15"/>
      <c r="O564" s="15"/>
      <c r="P564" s="15"/>
      <c r="Q564" s="15"/>
      <c r="R564" s="15"/>
      <c r="S564" s="15"/>
      <c r="T564" s="15"/>
    </row>
    <row r="565" spans="1:20" hidden="1" outlineLevel="1" x14ac:dyDescent="0.75">
      <c r="A565" s="53"/>
      <c r="B565" s="56"/>
      <c r="C565" s="56"/>
      <c r="D565" s="56"/>
      <c r="E565" s="15"/>
      <c r="F565" s="15"/>
      <c r="G565" s="15"/>
      <c r="H565" s="15"/>
      <c r="I565" s="15"/>
      <c r="J565" s="15"/>
      <c r="K565" s="15"/>
      <c r="L565" s="15"/>
      <c r="M565" s="15"/>
      <c r="N565" s="15"/>
      <c r="O565" s="15"/>
      <c r="P565" s="15"/>
      <c r="Q565" s="15"/>
      <c r="R565" s="15"/>
      <c r="S565" s="15"/>
      <c r="T565" s="15"/>
    </row>
    <row r="566" spans="1:20" hidden="1" outlineLevel="1" x14ac:dyDescent="0.75">
      <c r="A566" s="53"/>
      <c r="B566" s="56"/>
      <c r="C566" s="56"/>
      <c r="D566" s="56"/>
      <c r="E566" s="15"/>
      <c r="F566" s="15"/>
      <c r="G566" s="15"/>
      <c r="H566" s="15"/>
      <c r="I566" s="15"/>
      <c r="J566" s="15"/>
      <c r="K566" s="15"/>
      <c r="L566" s="15"/>
      <c r="M566" s="15"/>
      <c r="N566" s="15"/>
      <c r="O566" s="15"/>
      <c r="P566" s="15"/>
      <c r="Q566" s="15"/>
      <c r="R566" s="15"/>
      <c r="S566" s="15"/>
      <c r="T566" s="15"/>
    </row>
    <row r="567" spans="1:20" hidden="1" outlineLevel="1" x14ac:dyDescent="0.75">
      <c r="A567" s="53"/>
      <c r="B567" s="56"/>
      <c r="C567" s="56"/>
      <c r="D567" s="56"/>
      <c r="E567" s="15"/>
      <c r="F567" s="15"/>
      <c r="G567" s="15"/>
      <c r="H567" s="15"/>
      <c r="I567" s="15"/>
      <c r="J567" s="15"/>
      <c r="K567" s="15"/>
      <c r="L567" s="15"/>
      <c r="M567" s="15"/>
      <c r="N567" s="15"/>
      <c r="O567" s="15"/>
      <c r="P567" s="15"/>
      <c r="Q567" s="15"/>
      <c r="R567" s="15"/>
      <c r="S567" s="15"/>
      <c r="T567" s="15"/>
    </row>
    <row r="568" spans="1:20" hidden="1" outlineLevel="1" x14ac:dyDescent="0.75">
      <c r="A568" s="53"/>
      <c r="B568" s="56"/>
      <c r="C568" s="56"/>
      <c r="D568" s="56"/>
      <c r="E568" s="15"/>
      <c r="F568" s="15"/>
      <c r="G568" s="15"/>
      <c r="H568" s="15"/>
      <c r="I568" s="15"/>
      <c r="J568" s="15"/>
      <c r="K568" s="15"/>
      <c r="L568" s="15"/>
      <c r="M568" s="15"/>
      <c r="N568" s="15"/>
      <c r="O568" s="15"/>
      <c r="P568" s="15"/>
      <c r="Q568" s="15"/>
      <c r="R568" s="15"/>
      <c r="S568" s="15"/>
      <c r="T568" s="15"/>
    </row>
    <row r="569" spans="1:20" hidden="1" outlineLevel="1" x14ac:dyDescent="0.75">
      <c r="A569" s="53"/>
      <c r="B569" s="56"/>
      <c r="C569" s="56"/>
      <c r="D569" s="56"/>
      <c r="E569" s="15"/>
      <c r="F569" s="15"/>
      <c r="G569" s="15"/>
      <c r="H569" s="15"/>
      <c r="I569" s="15"/>
      <c r="J569" s="15"/>
      <c r="K569" s="15"/>
      <c r="L569" s="15"/>
      <c r="M569" s="15"/>
      <c r="N569" s="15"/>
      <c r="O569" s="15"/>
      <c r="P569" s="15"/>
      <c r="Q569" s="15"/>
      <c r="R569" s="15"/>
      <c r="S569" s="15"/>
      <c r="T569" s="15"/>
    </row>
    <row r="570" spans="1:20" hidden="1" outlineLevel="1" x14ac:dyDescent="0.75">
      <c r="A570" s="53"/>
      <c r="B570" s="56"/>
      <c r="C570" s="56"/>
      <c r="D570" s="56"/>
      <c r="E570" s="15"/>
      <c r="F570" s="15"/>
      <c r="G570" s="15"/>
      <c r="H570" s="15"/>
      <c r="I570" s="15"/>
      <c r="J570" s="15"/>
      <c r="K570" s="15"/>
      <c r="L570" s="15"/>
      <c r="M570" s="15"/>
      <c r="N570" s="15"/>
      <c r="O570" s="15"/>
      <c r="P570" s="15"/>
      <c r="Q570" s="15"/>
      <c r="R570" s="15"/>
      <c r="S570" s="15"/>
      <c r="T570" s="15"/>
    </row>
    <row r="571" spans="1:20" hidden="1" outlineLevel="1" x14ac:dyDescent="0.75">
      <c r="A571" s="53"/>
      <c r="B571" s="56"/>
      <c r="C571" s="56"/>
      <c r="D571" s="56"/>
      <c r="E571" s="15"/>
      <c r="F571" s="15"/>
      <c r="G571" s="15"/>
      <c r="H571" s="15"/>
      <c r="I571" s="15"/>
      <c r="J571" s="15"/>
      <c r="K571" s="15"/>
      <c r="L571" s="15"/>
      <c r="M571" s="15"/>
      <c r="N571" s="15"/>
      <c r="O571" s="15"/>
      <c r="P571" s="15"/>
      <c r="Q571" s="15"/>
      <c r="R571" s="15"/>
      <c r="S571" s="15"/>
      <c r="T571" s="15"/>
    </row>
    <row r="572" spans="1:20" hidden="1" outlineLevel="1" x14ac:dyDescent="0.75">
      <c r="A572" s="53"/>
      <c r="B572" s="56"/>
      <c r="C572" s="56"/>
      <c r="D572" s="56"/>
      <c r="E572" s="15"/>
      <c r="F572" s="15"/>
      <c r="G572" s="15"/>
      <c r="H572" s="15"/>
      <c r="I572" s="15"/>
      <c r="J572" s="15"/>
      <c r="K572" s="15"/>
      <c r="L572" s="15"/>
      <c r="M572" s="15"/>
      <c r="N572" s="15"/>
      <c r="O572" s="15"/>
      <c r="P572" s="15"/>
      <c r="Q572" s="15"/>
      <c r="R572" s="15"/>
      <c r="S572" s="15"/>
      <c r="T572" s="15"/>
    </row>
    <row r="573" spans="1:20" hidden="1" outlineLevel="1" x14ac:dyDescent="0.75">
      <c r="A573" s="53"/>
      <c r="B573" s="56"/>
      <c r="C573" s="56"/>
      <c r="D573" s="56"/>
      <c r="E573" s="15"/>
      <c r="F573" s="15"/>
      <c r="G573" s="15"/>
      <c r="H573" s="15"/>
      <c r="I573" s="15"/>
      <c r="J573" s="15"/>
      <c r="K573" s="15"/>
      <c r="L573" s="15"/>
      <c r="M573" s="15"/>
      <c r="N573" s="15"/>
      <c r="O573" s="15"/>
      <c r="P573" s="15"/>
      <c r="Q573" s="15"/>
      <c r="R573" s="15"/>
      <c r="S573" s="15"/>
      <c r="T573" s="15"/>
    </row>
    <row r="574" spans="1:20" hidden="1" outlineLevel="1" x14ac:dyDescent="0.75">
      <c r="A574" s="53"/>
      <c r="B574" s="56"/>
      <c r="C574" s="56"/>
      <c r="D574" s="56"/>
      <c r="E574" s="15"/>
      <c r="F574" s="15"/>
      <c r="G574" s="15"/>
      <c r="H574" s="15"/>
      <c r="I574" s="15"/>
      <c r="J574" s="15"/>
      <c r="K574" s="15"/>
      <c r="L574" s="15"/>
      <c r="M574" s="15"/>
      <c r="N574" s="15"/>
      <c r="O574" s="15"/>
      <c r="P574" s="15"/>
      <c r="Q574" s="15"/>
      <c r="R574" s="15"/>
      <c r="S574" s="15"/>
      <c r="T574" s="15"/>
    </row>
    <row r="575" spans="1:20" hidden="1" outlineLevel="1" x14ac:dyDescent="0.75">
      <c r="A575" s="53"/>
      <c r="B575" s="56"/>
      <c r="C575" s="56"/>
      <c r="D575" s="56"/>
      <c r="E575" s="15"/>
      <c r="F575" s="15"/>
      <c r="G575" s="15"/>
      <c r="H575" s="15"/>
      <c r="I575" s="15"/>
      <c r="J575" s="15"/>
      <c r="K575" s="15"/>
      <c r="L575" s="15"/>
      <c r="M575" s="15"/>
      <c r="N575" s="15"/>
      <c r="O575" s="15"/>
      <c r="P575" s="15"/>
      <c r="Q575" s="15"/>
      <c r="R575" s="15"/>
      <c r="S575" s="15"/>
      <c r="T575" s="15"/>
    </row>
    <row r="576" spans="1:20" hidden="1" outlineLevel="1" x14ac:dyDescent="0.75">
      <c r="A576" s="53"/>
      <c r="B576" s="56"/>
      <c r="C576" s="56"/>
      <c r="D576" s="56"/>
      <c r="E576" s="15"/>
      <c r="F576" s="15"/>
      <c r="G576" s="15"/>
      <c r="H576" s="15"/>
      <c r="I576" s="15"/>
      <c r="J576" s="15"/>
      <c r="K576" s="15"/>
      <c r="L576" s="15"/>
      <c r="M576" s="15"/>
      <c r="N576" s="15"/>
      <c r="O576" s="15"/>
      <c r="P576" s="15"/>
      <c r="Q576" s="15"/>
      <c r="R576" s="15"/>
      <c r="S576" s="15"/>
      <c r="T576" s="15"/>
    </row>
    <row r="577" spans="1:20" hidden="1" outlineLevel="1" x14ac:dyDescent="0.75">
      <c r="A577" s="53"/>
      <c r="B577" s="56"/>
      <c r="C577" s="56"/>
      <c r="D577" s="56"/>
      <c r="E577" s="15"/>
      <c r="F577" s="15"/>
      <c r="G577" s="15"/>
      <c r="H577" s="15"/>
      <c r="I577" s="15"/>
      <c r="J577" s="15"/>
      <c r="K577" s="15"/>
      <c r="L577" s="15"/>
      <c r="M577" s="15"/>
      <c r="N577" s="15"/>
      <c r="O577" s="15"/>
      <c r="P577" s="15"/>
      <c r="Q577" s="15"/>
      <c r="R577" s="15"/>
      <c r="S577" s="15"/>
      <c r="T577" s="15"/>
    </row>
    <row r="578" spans="1:20" hidden="1" outlineLevel="1" x14ac:dyDescent="0.75">
      <c r="A578" s="53"/>
      <c r="B578" s="56"/>
      <c r="C578" s="56"/>
      <c r="D578" s="56"/>
      <c r="E578" s="15"/>
      <c r="F578" s="15"/>
      <c r="G578" s="15"/>
      <c r="H578" s="15"/>
      <c r="I578" s="15"/>
      <c r="J578" s="15"/>
      <c r="K578" s="15"/>
      <c r="L578" s="15"/>
      <c r="M578" s="15"/>
      <c r="N578" s="15"/>
      <c r="O578" s="15"/>
      <c r="P578" s="15"/>
      <c r="Q578" s="15"/>
      <c r="R578" s="15"/>
      <c r="S578" s="15"/>
      <c r="T578" s="15"/>
    </row>
    <row r="579" spans="1:20" hidden="1" outlineLevel="1" x14ac:dyDescent="0.75">
      <c r="A579" s="53"/>
      <c r="B579" s="56"/>
      <c r="C579" s="56"/>
      <c r="D579" s="56"/>
      <c r="E579" s="15"/>
      <c r="F579" s="15"/>
      <c r="G579" s="15"/>
      <c r="H579" s="15"/>
      <c r="I579" s="15"/>
      <c r="J579" s="15"/>
      <c r="K579" s="15"/>
      <c r="L579" s="15"/>
      <c r="M579" s="15"/>
      <c r="N579" s="15"/>
      <c r="O579" s="15"/>
      <c r="P579" s="15"/>
      <c r="Q579" s="15"/>
      <c r="R579" s="15"/>
      <c r="S579" s="15"/>
      <c r="T579" s="15"/>
    </row>
    <row r="580" spans="1:20" hidden="1" outlineLevel="1" x14ac:dyDescent="0.75">
      <c r="A580" s="53"/>
      <c r="B580" s="56"/>
      <c r="C580" s="56"/>
      <c r="D580" s="56"/>
      <c r="E580" s="15"/>
      <c r="F580" s="15"/>
      <c r="G580" s="15"/>
      <c r="H580" s="15"/>
      <c r="I580" s="15"/>
      <c r="J580" s="15"/>
      <c r="K580" s="15"/>
      <c r="L580" s="15"/>
      <c r="M580" s="15"/>
      <c r="N580" s="15"/>
      <c r="O580" s="15"/>
      <c r="P580" s="15"/>
      <c r="Q580" s="15"/>
      <c r="R580" s="15"/>
      <c r="S580" s="15"/>
      <c r="T580" s="15"/>
    </row>
    <row r="581" spans="1:20" hidden="1" outlineLevel="1" x14ac:dyDescent="0.75">
      <c r="A581" s="53"/>
      <c r="B581" s="56"/>
      <c r="C581" s="56"/>
      <c r="D581" s="56"/>
      <c r="E581" s="15"/>
      <c r="F581" s="15"/>
      <c r="G581" s="15"/>
      <c r="H581" s="15"/>
      <c r="I581" s="15"/>
      <c r="J581" s="15"/>
      <c r="K581" s="15"/>
      <c r="L581" s="15"/>
      <c r="M581" s="15"/>
      <c r="N581" s="15"/>
      <c r="O581" s="15"/>
      <c r="P581" s="15"/>
      <c r="Q581" s="15"/>
      <c r="R581" s="15"/>
      <c r="S581" s="15"/>
      <c r="T581" s="15"/>
    </row>
    <row r="582" spans="1:20" hidden="1" outlineLevel="1" x14ac:dyDescent="0.75">
      <c r="A582" s="53"/>
      <c r="B582" s="56"/>
      <c r="C582" s="56"/>
      <c r="D582" s="56"/>
      <c r="E582" s="15"/>
      <c r="F582" s="15"/>
      <c r="G582" s="15"/>
      <c r="H582" s="15"/>
      <c r="I582" s="15"/>
      <c r="J582" s="15"/>
      <c r="K582" s="15"/>
      <c r="L582" s="15"/>
      <c r="M582" s="15"/>
      <c r="N582" s="15"/>
      <c r="O582" s="15"/>
      <c r="P582" s="15"/>
      <c r="Q582" s="15"/>
      <c r="R582" s="15"/>
      <c r="S582" s="15"/>
      <c r="T582" s="15"/>
    </row>
    <row r="583" spans="1:20" hidden="1" outlineLevel="1" x14ac:dyDescent="0.75">
      <c r="A583" s="53"/>
      <c r="B583" s="56"/>
      <c r="C583" s="56"/>
      <c r="D583" s="56"/>
      <c r="E583" s="15"/>
      <c r="F583" s="15"/>
      <c r="G583" s="15"/>
      <c r="H583" s="15"/>
      <c r="I583" s="15"/>
      <c r="J583" s="15"/>
      <c r="K583" s="15"/>
      <c r="L583" s="15"/>
      <c r="M583" s="15"/>
      <c r="N583" s="15"/>
      <c r="O583" s="15"/>
      <c r="P583" s="15"/>
      <c r="Q583" s="15"/>
      <c r="R583" s="15"/>
      <c r="S583" s="15"/>
      <c r="T583" s="15"/>
    </row>
    <row r="584" spans="1:20" hidden="1" outlineLevel="1" x14ac:dyDescent="0.75">
      <c r="A584" s="53"/>
      <c r="B584" s="56"/>
      <c r="C584" s="56"/>
      <c r="D584" s="56"/>
      <c r="E584" s="15"/>
      <c r="F584" s="15"/>
      <c r="G584" s="15"/>
      <c r="H584" s="15"/>
      <c r="I584" s="15"/>
      <c r="J584" s="15"/>
      <c r="K584" s="15"/>
      <c r="L584" s="15"/>
      <c r="M584" s="15"/>
      <c r="N584" s="15"/>
      <c r="O584" s="15"/>
      <c r="P584" s="15"/>
      <c r="Q584" s="15"/>
      <c r="R584" s="15"/>
      <c r="S584" s="15"/>
      <c r="T584" s="15"/>
    </row>
    <row r="585" spans="1:20" hidden="1" outlineLevel="1" x14ac:dyDescent="0.75">
      <c r="A585" s="53"/>
      <c r="B585" s="56"/>
      <c r="C585" s="56"/>
      <c r="D585" s="56"/>
      <c r="E585" s="15"/>
      <c r="F585" s="15"/>
      <c r="G585" s="15"/>
      <c r="H585" s="15"/>
      <c r="I585" s="15"/>
      <c r="J585" s="15"/>
      <c r="K585" s="15"/>
      <c r="L585" s="15"/>
      <c r="M585" s="15"/>
      <c r="N585" s="15"/>
      <c r="O585" s="15"/>
      <c r="P585" s="15"/>
      <c r="Q585" s="15"/>
      <c r="R585" s="15"/>
      <c r="S585" s="15"/>
      <c r="T585" s="15"/>
    </row>
    <row r="586" spans="1:20" hidden="1" outlineLevel="1" x14ac:dyDescent="0.75">
      <c r="A586" s="53"/>
      <c r="B586" s="56"/>
      <c r="C586" s="56"/>
      <c r="D586" s="56"/>
      <c r="E586" s="15"/>
      <c r="F586" s="15"/>
      <c r="G586" s="15"/>
      <c r="H586" s="15"/>
      <c r="I586" s="15"/>
      <c r="J586" s="15"/>
      <c r="K586" s="15"/>
      <c r="L586" s="15"/>
      <c r="M586" s="15"/>
      <c r="N586" s="15"/>
      <c r="O586" s="15"/>
      <c r="P586" s="15"/>
      <c r="Q586" s="15"/>
      <c r="R586" s="15"/>
      <c r="S586" s="15"/>
      <c r="T586" s="15"/>
    </row>
    <row r="587" spans="1:20" collapsed="1" x14ac:dyDescent="0.75">
      <c r="A587" s="57"/>
      <c r="B587" s="57"/>
      <c r="C587" s="57"/>
      <c r="D587" s="57"/>
      <c r="E587" s="57"/>
      <c r="F587" s="57"/>
      <c r="G587" s="57"/>
      <c r="H587" s="57"/>
      <c r="I587" s="57"/>
      <c r="J587" s="57"/>
      <c r="K587" s="57"/>
      <c r="L587" s="57"/>
      <c r="M587" s="57"/>
      <c r="N587" s="57"/>
      <c r="O587" s="57"/>
      <c r="P587" s="57"/>
      <c r="Q587" s="57"/>
      <c r="R587" s="57"/>
      <c r="S587" s="57"/>
      <c r="T587" s="57"/>
    </row>
    <row r="588" spans="1:20" s="123" customFormat="1" x14ac:dyDescent="0.75">
      <c r="A588" s="127" t="s">
        <v>207</v>
      </c>
      <c r="B588" s="126" t="s">
        <v>188</v>
      </c>
      <c r="C588" s="127"/>
      <c r="D588" s="127"/>
      <c r="E588" s="127"/>
      <c r="F588" s="127"/>
      <c r="G588" s="127"/>
    </row>
    <row r="589" spans="1:20" s="123" customFormat="1" x14ac:dyDescent="0.75">
      <c r="A589" s="127" t="s">
        <v>188</v>
      </c>
      <c r="B589" s="127" t="s">
        <v>116</v>
      </c>
      <c r="C589" s="127" t="s">
        <v>107</v>
      </c>
      <c r="D589" s="127" t="s">
        <v>150</v>
      </c>
      <c r="E589" s="127" t="s">
        <v>144</v>
      </c>
      <c r="F589" s="127" t="s">
        <v>102</v>
      </c>
      <c r="G589" s="132" t="s">
        <v>205</v>
      </c>
    </row>
    <row r="590" spans="1:20" x14ac:dyDescent="0.75">
      <c r="A590" s="14" t="s">
        <v>177</v>
      </c>
      <c r="B590" s="88">
        <v>0.10802940011443159</v>
      </c>
      <c r="C590" s="88">
        <v>6.80559834514326E-2</v>
      </c>
      <c r="D590" s="88">
        <v>8.016372518815193E-3</v>
      </c>
      <c r="E590" s="88">
        <v>5.942520135557414E-3</v>
      </c>
      <c r="F590" s="88">
        <v>0.31400008802429469</v>
      </c>
      <c r="G590" s="88">
        <v>0.50404436424453147</v>
      </c>
    </row>
    <row r="591" spans="1:20" x14ac:dyDescent="0.75">
      <c r="A591" s="90" t="s">
        <v>72</v>
      </c>
      <c r="B591" s="88">
        <v>0.10004665287619383</v>
      </c>
      <c r="C591" s="88">
        <v>5.802244619514986E-2</v>
      </c>
      <c r="D591" s="88">
        <v>8.016372518815193E-3</v>
      </c>
      <c r="E591" s="88">
        <v>5.942520135557414E-3</v>
      </c>
      <c r="F591" s="88">
        <v>5.6271466924871262E-2</v>
      </c>
      <c r="G591" s="88">
        <v>0.22829945865058757</v>
      </c>
    </row>
    <row r="592" spans="1:20" x14ac:dyDescent="0.75">
      <c r="A592" s="90" t="s">
        <v>206</v>
      </c>
      <c r="B592" s="88">
        <v>7.9827472382377543E-3</v>
      </c>
      <c r="C592" s="88">
        <v>1.0033537256282733E-2</v>
      </c>
      <c r="D592" s="88">
        <v>0</v>
      </c>
      <c r="E592" s="88">
        <v>0</v>
      </c>
      <c r="F592" s="88">
        <v>0.25772862109942346</v>
      </c>
      <c r="G592" s="88">
        <v>0.27574490559394393</v>
      </c>
    </row>
    <row r="593" spans="1:7" x14ac:dyDescent="0.75">
      <c r="A593" s="14" t="s">
        <v>176</v>
      </c>
      <c r="B593" s="88">
        <v>0.10037287091237182</v>
      </c>
      <c r="C593" s="88">
        <v>3.9928172175520443E-2</v>
      </c>
      <c r="D593" s="88">
        <v>8.0413714185115087E-3</v>
      </c>
      <c r="E593" s="88">
        <v>0</v>
      </c>
      <c r="F593" s="88">
        <v>0.34761322124906474</v>
      </c>
      <c r="G593" s="88">
        <v>0.49595563575546853</v>
      </c>
    </row>
    <row r="594" spans="1:7" x14ac:dyDescent="0.75">
      <c r="A594" s="90" t="s">
        <v>72</v>
      </c>
      <c r="B594" s="88">
        <v>9.2302275428018138E-2</v>
      </c>
      <c r="C594" s="88">
        <v>3.7929844637119847E-2</v>
      </c>
      <c r="D594" s="88">
        <v>8.0413714185115087E-3</v>
      </c>
      <c r="E594" s="88">
        <v>0</v>
      </c>
      <c r="F594" s="88">
        <v>5.4169446767307776E-2</v>
      </c>
      <c r="G594" s="88">
        <v>0.19244293825095726</v>
      </c>
    </row>
    <row r="595" spans="1:7" x14ac:dyDescent="0.75">
      <c r="A595" s="90" t="s">
        <v>206</v>
      </c>
      <c r="B595" s="88">
        <v>8.070595484353682E-3</v>
      </c>
      <c r="C595" s="88">
        <v>1.9983275384005987E-3</v>
      </c>
      <c r="D595" s="88">
        <v>0</v>
      </c>
      <c r="E595" s="88">
        <v>0</v>
      </c>
      <c r="F595" s="88">
        <v>0.29344377448175696</v>
      </c>
      <c r="G595" s="88">
        <v>0.30351269750451126</v>
      </c>
    </row>
    <row r="596" spans="1:7" s="123" customFormat="1" x14ac:dyDescent="0.75">
      <c r="A596" s="131" t="s">
        <v>205</v>
      </c>
      <c r="B596" s="125">
        <v>0.20840227102680339</v>
      </c>
      <c r="C596" s="125">
        <v>0.10798415562695304</v>
      </c>
      <c r="D596" s="125">
        <v>1.6057743937326702E-2</v>
      </c>
      <c r="E596" s="125">
        <v>5.942520135557414E-3</v>
      </c>
      <c r="F596" s="125">
        <v>0.66161330927335948</v>
      </c>
      <c r="G596" s="125">
        <v>1</v>
      </c>
    </row>
    <row r="597" spans="1:7" hidden="1" outlineLevel="1" x14ac:dyDescent="0.75">
      <c r="A597" s="53"/>
      <c r="B597" s="56"/>
      <c r="C597" s="56"/>
      <c r="D597" s="56"/>
      <c r="E597" s="56"/>
      <c r="F597" s="56"/>
    </row>
    <row r="598" spans="1:7" hidden="1" outlineLevel="1" x14ac:dyDescent="0.75">
      <c r="A598" s="53"/>
      <c r="B598" s="56"/>
      <c r="C598" s="56"/>
      <c r="D598" s="56"/>
      <c r="E598" s="56"/>
      <c r="F598" s="56"/>
    </row>
    <row r="599" spans="1:7" hidden="1" outlineLevel="1" x14ac:dyDescent="0.75">
      <c r="A599" s="53"/>
      <c r="B599" s="56"/>
      <c r="C599" s="56"/>
      <c r="D599" s="56"/>
      <c r="E599" s="56"/>
      <c r="F599" s="56"/>
    </row>
    <row r="600" spans="1:7" hidden="1" outlineLevel="1" x14ac:dyDescent="0.75">
      <c r="A600" s="53"/>
      <c r="B600" s="56"/>
      <c r="C600" s="56"/>
      <c r="D600" s="56"/>
      <c r="E600" s="56"/>
      <c r="F600" s="56"/>
    </row>
    <row r="601" spans="1:7" hidden="1" outlineLevel="1" x14ac:dyDescent="0.75">
      <c r="A601" s="53"/>
      <c r="B601" s="56"/>
      <c r="C601" s="56"/>
      <c r="D601" s="56"/>
      <c r="E601" s="56"/>
      <c r="F601" s="56"/>
    </row>
    <row r="602" spans="1:7" hidden="1" outlineLevel="1" x14ac:dyDescent="0.75">
      <c r="A602" s="53"/>
      <c r="B602" s="56"/>
      <c r="C602" s="56"/>
      <c r="D602" s="56"/>
      <c r="E602" s="56"/>
      <c r="F602" s="56"/>
    </row>
    <row r="603" spans="1:7" hidden="1" outlineLevel="1" x14ac:dyDescent="0.75">
      <c r="A603" s="53"/>
      <c r="B603" s="56"/>
      <c r="C603" s="56"/>
      <c r="D603" s="56"/>
      <c r="E603" s="56"/>
      <c r="F603" s="56"/>
    </row>
    <row r="604" spans="1:7" hidden="1" outlineLevel="1" x14ac:dyDescent="0.75">
      <c r="A604" s="53"/>
      <c r="B604" s="56"/>
      <c r="C604" s="56"/>
      <c r="D604" s="56"/>
      <c r="E604" s="56"/>
      <c r="F604" s="56"/>
    </row>
    <row r="605" spans="1:7" hidden="1" outlineLevel="1" x14ac:dyDescent="0.75">
      <c r="A605" s="53"/>
      <c r="B605" s="56"/>
      <c r="C605" s="56"/>
      <c r="D605" s="56"/>
      <c r="E605" s="56"/>
      <c r="F605" s="56"/>
    </row>
    <row r="606" spans="1:7" hidden="1" outlineLevel="1" x14ac:dyDescent="0.75">
      <c r="A606" s="53"/>
      <c r="B606" s="56"/>
      <c r="C606" s="56"/>
      <c r="D606" s="56"/>
      <c r="E606" s="56"/>
      <c r="F606" s="56"/>
    </row>
    <row r="607" spans="1:7" hidden="1" outlineLevel="1" x14ac:dyDescent="0.75">
      <c r="A607" s="53"/>
      <c r="B607" s="56"/>
      <c r="C607" s="56"/>
      <c r="D607" s="56"/>
      <c r="E607" s="56"/>
      <c r="F607" s="56"/>
    </row>
    <row r="608" spans="1:7" hidden="1" outlineLevel="1" x14ac:dyDescent="0.75">
      <c r="A608" s="53"/>
      <c r="B608" s="56"/>
      <c r="C608" s="56"/>
      <c r="D608" s="56"/>
      <c r="E608" s="56"/>
      <c r="F608" s="56"/>
    </row>
    <row r="609" spans="1:6" hidden="1" outlineLevel="1" x14ac:dyDescent="0.75">
      <c r="A609" s="53"/>
      <c r="B609" s="56"/>
      <c r="C609" s="56"/>
      <c r="D609" s="56"/>
      <c r="E609" s="56"/>
      <c r="F609" s="56"/>
    </row>
    <row r="610" spans="1:6" hidden="1" outlineLevel="1" x14ac:dyDescent="0.75">
      <c r="A610" s="53"/>
      <c r="B610" s="56"/>
      <c r="C610" s="56"/>
      <c r="D610" s="56"/>
      <c r="E610" s="56"/>
      <c r="F610" s="56"/>
    </row>
    <row r="611" spans="1:6" hidden="1" outlineLevel="1" x14ac:dyDescent="0.75">
      <c r="A611" s="53"/>
      <c r="B611" s="56"/>
      <c r="C611" s="56"/>
      <c r="D611" s="56"/>
      <c r="E611" s="56"/>
      <c r="F611" s="56"/>
    </row>
    <row r="612" spans="1:6" hidden="1" outlineLevel="1" x14ac:dyDescent="0.75">
      <c r="A612" s="53"/>
      <c r="B612" s="56"/>
      <c r="C612" s="56"/>
      <c r="D612" s="56"/>
      <c r="E612" s="56"/>
      <c r="F612" s="56"/>
    </row>
    <row r="613" spans="1:6" hidden="1" outlineLevel="1" x14ac:dyDescent="0.75">
      <c r="A613" s="53"/>
      <c r="B613" s="56"/>
      <c r="C613" s="56"/>
      <c r="D613" s="56"/>
      <c r="E613" s="56"/>
      <c r="F613" s="56"/>
    </row>
    <row r="614" spans="1:6" hidden="1" outlineLevel="1" x14ac:dyDescent="0.75">
      <c r="A614" s="53"/>
      <c r="B614" s="56"/>
      <c r="C614" s="56"/>
      <c r="D614" s="56"/>
      <c r="E614" s="56"/>
      <c r="F614" s="56"/>
    </row>
    <row r="615" spans="1:6" hidden="1" outlineLevel="1" x14ac:dyDescent="0.75">
      <c r="A615" s="53"/>
      <c r="B615" s="56"/>
      <c r="C615" s="56"/>
      <c r="D615" s="56"/>
      <c r="E615" s="56"/>
      <c r="F615" s="56"/>
    </row>
    <row r="616" spans="1:6" hidden="1" outlineLevel="1" x14ac:dyDescent="0.75">
      <c r="A616" s="53"/>
      <c r="B616" s="56"/>
      <c r="C616" s="56"/>
      <c r="D616" s="56"/>
      <c r="E616" s="56"/>
      <c r="F616" s="56"/>
    </row>
    <row r="617" spans="1:6" hidden="1" outlineLevel="1" x14ac:dyDescent="0.75">
      <c r="A617" s="53"/>
      <c r="B617" s="56"/>
      <c r="C617" s="56"/>
      <c r="D617" s="56"/>
      <c r="E617" s="56"/>
      <c r="F617" s="56"/>
    </row>
    <row r="618" spans="1:6" hidden="1" outlineLevel="1" x14ac:dyDescent="0.75">
      <c r="A618" s="53"/>
      <c r="B618" s="56"/>
      <c r="C618" s="56"/>
      <c r="D618" s="56"/>
      <c r="E618" s="56"/>
      <c r="F618" s="56"/>
    </row>
    <row r="619" spans="1:6" hidden="1" outlineLevel="1" x14ac:dyDescent="0.75">
      <c r="A619" s="53"/>
      <c r="B619" s="56"/>
      <c r="C619" s="56"/>
      <c r="D619" s="56"/>
      <c r="E619" s="56"/>
      <c r="F619" s="56"/>
    </row>
    <row r="620" spans="1:6" hidden="1" outlineLevel="1" x14ac:dyDescent="0.75">
      <c r="A620" s="53"/>
      <c r="B620" s="56"/>
      <c r="C620" s="56"/>
      <c r="D620" s="56"/>
      <c r="E620" s="56"/>
      <c r="F620" s="56"/>
    </row>
    <row r="621" spans="1:6" hidden="1" outlineLevel="1" x14ac:dyDescent="0.75">
      <c r="A621" s="53"/>
      <c r="B621" s="56"/>
      <c r="C621" s="56"/>
      <c r="D621" s="56"/>
      <c r="E621" s="56"/>
      <c r="F621" s="56"/>
    </row>
    <row r="622" spans="1:6" hidden="1" outlineLevel="1" x14ac:dyDescent="0.75">
      <c r="A622" s="53"/>
      <c r="B622" s="56"/>
      <c r="C622" s="56"/>
      <c r="D622" s="56"/>
      <c r="E622" s="56"/>
      <c r="F622" s="56"/>
    </row>
    <row r="623" spans="1:6" hidden="1" outlineLevel="1" x14ac:dyDescent="0.75">
      <c r="A623" s="53"/>
      <c r="B623" s="56"/>
      <c r="C623" s="56"/>
      <c r="D623" s="56"/>
      <c r="E623" s="56"/>
      <c r="F623" s="56"/>
    </row>
    <row r="624" spans="1:6" hidden="1" outlineLevel="1" x14ac:dyDescent="0.75">
      <c r="A624" s="53"/>
      <c r="B624" s="56"/>
      <c r="C624" s="56"/>
      <c r="D624" s="56"/>
      <c r="E624" s="56"/>
      <c r="F624" s="56"/>
    </row>
    <row r="625" spans="1:6" hidden="1" outlineLevel="1" x14ac:dyDescent="0.75">
      <c r="A625" s="53"/>
      <c r="B625" s="56"/>
      <c r="C625" s="56"/>
      <c r="D625" s="56"/>
      <c r="E625" s="56"/>
      <c r="F625" s="56"/>
    </row>
    <row r="626" spans="1:6" hidden="1" outlineLevel="1" x14ac:dyDescent="0.75">
      <c r="A626" s="53"/>
      <c r="B626" s="56"/>
      <c r="C626" s="56"/>
      <c r="D626" s="56"/>
      <c r="E626" s="56"/>
      <c r="F626" s="56"/>
    </row>
    <row r="627" spans="1:6" hidden="1" outlineLevel="1" x14ac:dyDescent="0.75">
      <c r="A627" s="53"/>
      <c r="B627" s="56"/>
      <c r="C627" s="56"/>
      <c r="D627" s="56"/>
      <c r="E627" s="56"/>
      <c r="F627" s="56"/>
    </row>
    <row r="628" spans="1:6" hidden="1" outlineLevel="1" x14ac:dyDescent="0.75">
      <c r="A628" s="53"/>
      <c r="B628" s="56"/>
      <c r="C628" s="56"/>
      <c r="D628" s="56"/>
      <c r="E628" s="56"/>
      <c r="F628" s="56"/>
    </row>
    <row r="629" spans="1:6" hidden="1" outlineLevel="1" x14ac:dyDescent="0.75">
      <c r="A629" s="53"/>
      <c r="B629" s="56"/>
      <c r="C629" s="56"/>
      <c r="D629" s="56"/>
      <c r="E629" s="56"/>
      <c r="F629" s="56"/>
    </row>
    <row r="630" spans="1:6" hidden="1" outlineLevel="1" x14ac:dyDescent="0.75">
      <c r="A630" s="53"/>
      <c r="B630" s="56"/>
      <c r="C630" s="56"/>
      <c r="D630" s="56"/>
      <c r="E630" s="56"/>
      <c r="F630" s="56"/>
    </row>
    <row r="631" spans="1:6" hidden="1" outlineLevel="1" x14ac:dyDescent="0.75">
      <c r="A631" s="53"/>
      <c r="B631" s="56"/>
      <c r="C631" s="56"/>
      <c r="D631" s="56"/>
      <c r="E631" s="56"/>
      <c r="F631" s="56"/>
    </row>
    <row r="632" spans="1:6" hidden="1" outlineLevel="1" x14ac:dyDescent="0.75">
      <c r="A632" s="53"/>
      <c r="B632" s="56"/>
      <c r="C632" s="56"/>
      <c r="D632" s="56"/>
      <c r="E632" s="56"/>
      <c r="F632" s="56"/>
    </row>
    <row r="633" spans="1:6" hidden="1" outlineLevel="1" x14ac:dyDescent="0.75">
      <c r="A633" s="53"/>
      <c r="B633" s="56"/>
      <c r="C633" s="56"/>
      <c r="D633" s="56"/>
      <c r="E633" s="56"/>
      <c r="F633" s="56"/>
    </row>
    <row r="634" spans="1:6" hidden="1" outlineLevel="1" x14ac:dyDescent="0.75">
      <c r="A634" s="53"/>
      <c r="B634" s="56"/>
      <c r="C634" s="56"/>
      <c r="D634" s="56"/>
      <c r="E634" s="56"/>
      <c r="F634" s="56"/>
    </row>
    <row r="635" spans="1:6" hidden="1" outlineLevel="1" x14ac:dyDescent="0.75">
      <c r="A635" s="53"/>
      <c r="B635" s="56"/>
      <c r="C635" s="56"/>
      <c r="D635" s="56"/>
      <c r="E635" s="56"/>
      <c r="F635" s="56"/>
    </row>
    <row r="636" spans="1:6" hidden="1" outlineLevel="1" x14ac:dyDescent="0.75">
      <c r="A636" s="53"/>
      <c r="B636" s="56"/>
      <c r="C636" s="56"/>
      <c r="D636" s="56"/>
      <c r="E636" s="56"/>
      <c r="F636" s="56"/>
    </row>
    <row r="637" spans="1:6" hidden="1" outlineLevel="1" x14ac:dyDescent="0.75">
      <c r="A637" s="53"/>
      <c r="B637" s="56"/>
      <c r="C637" s="56"/>
      <c r="D637" s="56"/>
      <c r="E637" s="56"/>
      <c r="F637" s="56"/>
    </row>
    <row r="638" spans="1:6" hidden="1" outlineLevel="1" x14ac:dyDescent="0.75">
      <c r="A638" s="53"/>
      <c r="B638" s="56"/>
      <c r="C638" s="56"/>
      <c r="D638" s="56"/>
      <c r="E638" s="56"/>
      <c r="F638" s="56"/>
    </row>
    <row r="639" spans="1:6" hidden="1" outlineLevel="1" x14ac:dyDescent="0.75">
      <c r="A639" s="53"/>
      <c r="B639" s="56"/>
      <c r="C639" s="56"/>
      <c r="D639" s="56"/>
      <c r="E639" s="56"/>
      <c r="F639" s="56"/>
    </row>
    <row r="640" spans="1:6" hidden="1" outlineLevel="1" x14ac:dyDescent="0.75">
      <c r="A640" s="53"/>
      <c r="B640" s="56"/>
      <c r="C640" s="56"/>
      <c r="D640" s="56"/>
      <c r="E640" s="56"/>
      <c r="F640" s="56"/>
    </row>
    <row r="641" spans="1:8" hidden="1" outlineLevel="1" x14ac:dyDescent="0.75">
      <c r="A641" s="53"/>
      <c r="B641" s="56"/>
      <c r="C641" s="56"/>
      <c r="D641" s="56"/>
      <c r="E641" s="56"/>
      <c r="F641" s="56"/>
    </row>
    <row r="642" spans="1:8" hidden="1" outlineLevel="1" x14ac:dyDescent="0.75">
      <c r="A642" s="53"/>
      <c r="B642" s="56"/>
      <c r="C642" s="56"/>
      <c r="D642" s="56"/>
      <c r="E642" s="56"/>
      <c r="F642" s="56"/>
    </row>
    <row r="643" spans="1:8" hidden="1" outlineLevel="1" x14ac:dyDescent="0.75">
      <c r="A643" s="53"/>
      <c r="B643" s="56"/>
      <c r="C643" s="56"/>
      <c r="D643" s="56"/>
      <c r="E643" s="56"/>
      <c r="F643" s="56"/>
    </row>
    <row r="644" spans="1:8" hidden="1" outlineLevel="1" x14ac:dyDescent="0.75">
      <c r="A644" s="53"/>
      <c r="B644" s="56"/>
      <c r="C644" s="56"/>
      <c r="D644" s="56"/>
      <c r="E644" s="56"/>
      <c r="F644" s="56"/>
    </row>
    <row r="645" spans="1:8" hidden="1" outlineLevel="1" x14ac:dyDescent="0.75">
      <c r="A645" s="53"/>
      <c r="B645" s="56"/>
      <c r="C645" s="56"/>
      <c r="D645" s="56"/>
      <c r="E645" s="56"/>
      <c r="F645" s="56"/>
    </row>
    <row r="646" spans="1:8" hidden="1" outlineLevel="1" x14ac:dyDescent="0.75">
      <c r="A646" s="53"/>
      <c r="B646" s="56"/>
      <c r="C646" s="56"/>
      <c r="D646" s="56"/>
      <c r="E646" s="56"/>
      <c r="F646" s="56"/>
    </row>
    <row r="647" spans="1:8" collapsed="1" x14ac:dyDescent="0.75">
      <c r="A647" s="57"/>
      <c r="B647" s="57"/>
      <c r="C647" s="57"/>
      <c r="D647" s="57"/>
      <c r="E647" s="57"/>
      <c r="F647" s="57"/>
      <c r="G647" s="57"/>
      <c r="H647" s="15"/>
    </row>
    <row r="648" spans="1:8" x14ac:dyDescent="0.75">
      <c r="A648" s="32" t="s">
        <v>208</v>
      </c>
      <c r="B648" s="24" t="s">
        <v>188</v>
      </c>
      <c r="C648" s="32"/>
      <c r="D648" s="32"/>
      <c r="E648" s="32"/>
    </row>
    <row r="649" spans="1:8" x14ac:dyDescent="0.75">
      <c r="A649" s="32" t="s">
        <v>188</v>
      </c>
      <c r="B649" s="32" t="s">
        <v>117</v>
      </c>
      <c r="C649" s="32" t="s">
        <v>124</v>
      </c>
      <c r="D649" s="32" t="s">
        <v>108</v>
      </c>
      <c r="E649" s="51" t="s">
        <v>205</v>
      </c>
    </row>
    <row r="650" spans="1:8" x14ac:dyDescent="0.75">
      <c r="A650" s="14" t="s">
        <v>177</v>
      </c>
      <c r="B650" s="88">
        <v>0.3091483693057715</v>
      </c>
      <c r="C650" s="88">
        <v>0.14242605270386677</v>
      </c>
      <c r="D650" s="88">
        <v>5.7397129850145216E-2</v>
      </c>
      <c r="E650" s="88">
        <v>0.50897155185978349</v>
      </c>
    </row>
    <row r="651" spans="1:8" x14ac:dyDescent="0.75">
      <c r="A651" s="90" t="s">
        <v>72</v>
      </c>
      <c r="B651" s="88">
        <v>0.13067769353242853</v>
      </c>
      <c r="C651" s="88">
        <v>0.12113781893146791</v>
      </c>
      <c r="D651" s="88">
        <v>4.8333035526171915E-2</v>
      </c>
      <c r="E651" s="88">
        <v>0.30014854799006835</v>
      </c>
    </row>
    <row r="652" spans="1:8" x14ac:dyDescent="0.75">
      <c r="A652" s="90" t="s">
        <v>206</v>
      </c>
      <c r="B652" s="88">
        <v>0.17847067577334297</v>
      </c>
      <c r="C652" s="88">
        <v>2.1288233772398878E-2</v>
      </c>
      <c r="D652" s="88">
        <v>9.0640943239732995E-3</v>
      </c>
      <c r="E652" s="88">
        <v>0.20882300386971514</v>
      </c>
    </row>
    <row r="653" spans="1:8" x14ac:dyDescent="0.75">
      <c r="A653" s="14" t="s">
        <v>176</v>
      </c>
      <c r="B653" s="88">
        <v>0.35456058331088669</v>
      </c>
      <c r="C653" s="88">
        <v>8.7970013041286738E-2</v>
      </c>
      <c r="D653" s="88">
        <v>4.8497851788043084E-2</v>
      </c>
      <c r="E653" s="88">
        <v>0.49102844814021651</v>
      </c>
    </row>
    <row r="654" spans="1:8" x14ac:dyDescent="0.75">
      <c r="A654" s="90" t="s">
        <v>72</v>
      </c>
      <c r="B654" s="88">
        <v>0.14293250267359714</v>
      </c>
      <c r="C654" s="88">
        <v>6.6739918338609414E-2</v>
      </c>
      <c r="D654" s="88">
        <v>4.5446084013622677E-2</v>
      </c>
      <c r="E654" s="88">
        <v>0.25511850502582922</v>
      </c>
    </row>
    <row r="655" spans="1:8" x14ac:dyDescent="0.75">
      <c r="A655" s="90" t="s">
        <v>206</v>
      </c>
      <c r="B655" s="88">
        <v>0.21162808063728955</v>
      </c>
      <c r="C655" s="88">
        <v>2.1230094702677331E-2</v>
      </c>
      <c r="D655" s="88">
        <v>3.0517677744204097E-3</v>
      </c>
      <c r="E655" s="88">
        <v>0.23590994311438729</v>
      </c>
    </row>
    <row r="656" spans="1:8" x14ac:dyDescent="0.75">
      <c r="A656" s="52" t="s">
        <v>205</v>
      </c>
      <c r="B656" s="89">
        <v>0.66370895261665819</v>
      </c>
      <c r="C656" s="89">
        <v>0.23039606574515353</v>
      </c>
      <c r="D656" s="89">
        <v>0.10589498163818831</v>
      </c>
      <c r="E656" s="89">
        <v>1</v>
      </c>
    </row>
    <row r="657" spans="1:6" hidden="1" outlineLevel="1" x14ac:dyDescent="0.75">
      <c r="A657" s="53"/>
      <c r="B657" s="56"/>
      <c r="C657" s="56"/>
      <c r="D657" s="56"/>
      <c r="E657" s="56"/>
      <c r="F657" s="56"/>
    </row>
    <row r="658" spans="1:6" hidden="1" outlineLevel="1" x14ac:dyDescent="0.75">
      <c r="A658" s="53"/>
      <c r="B658" s="56"/>
      <c r="C658" s="56"/>
      <c r="D658" s="56"/>
      <c r="E658" s="56"/>
      <c r="F658" s="56"/>
    </row>
    <row r="659" spans="1:6" hidden="1" outlineLevel="1" x14ac:dyDescent="0.75">
      <c r="A659" s="53"/>
      <c r="B659" s="56"/>
      <c r="C659" s="56"/>
      <c r="D659" s="56"/>
      <c r="E659" s="56"/>
      <c r="F659" s="56"/>
    </row>
    <row r="660" spans="1:6" hidden="1" outlineLevel="1" x14ac:dyDescent="0.75">
      <c r="A660" s="53"/>
      <c r="B660" s="56"/>
      <c r="C660" s="56"/>
      <c r="D660" s="56"/>
      <c r="E660" s="56"/>
      <c r="F660" s="56"/>
    </row>
    <row r="661" spans="1:6" hidden="1" outlineLevel="1" x14ac:dyDescent="0.75">
      <c r="A661" s="53"/>
      <c r="B661" s="56"/>
      <c r="C661" s="56"/>
      <c r="D661" s="56"/>
      <c r="E661" s="56"/>
      <c r="F661" s="56"/>
    </row>
    <row r="662" spans="1:6" hidden="1" outlineLevel="1" x14ac:dyDescent="0.75">
      <c r="A662" s="53"/>
      <c r="B662" s="56"/>
      <c r="C662" s="56"/>
      <c r="D662" s="56"/>
      <c r="E662" s="56"/>
      <c r="F662" s="56"/>
    </row>
    <row r="663" spans="1:6" hidden="1" outlineLevel="1" x14ac:dyDescent="0.75">
      <c r="A663" s="53"/>
      <c r="B663" s="56"/>
      <c r="C663" s="56"/>
      <c r="D663" s="56"/>
      <c r="E663" s="56"/>
      <c r="F663" s="56"/>
    </row>
    <row r="664" spans="1:6" hidden="1" outlineLevel="1" x14ac:dyDescent="0.75">
      <c r="A664" s="53"/>
      <c r="B664" s="56"/>
      <c r="C664" s="56"/>
      <c r="D664" s="56"/>
      <c r="E664" s="56"/>
      <c r="F664" s="56"/>
    </row>
    <row r="665" spans="1:6" hidden="1" outlineLevel="1" x14ac:dyDescent="0.75">
      <c r="A665" s="53"/>
      <c r="B665" s="56"/>
      <c r="C665" s="56"/>
      <c r="D665" s="56"/>
      <c r="E665" s="56"/>
      <c r="F665" s="56"/>
    </row>
    <row r="666" spans="1:6" hidden="1" outlineLevel="1" x14ac:dyDescent="0.75">
      <c r="A666" s="53"/>
      <c r="B666" s="56"/>
      <c r="C666" s="56"/>
      <c r="D666" s="56"/>
      <c r="E666" s="56"/>
      <c r="F666" s="56"/>
    </row>
    <row r="667" spans="1:6" hidden="1" outlineLevel="1" x14ac:dyDescent="0.75">
      <c r="A667" s="53"/>
      <c r="B667" s="56"/>
      <c r="C667" s="56"/>
      <c r="D667" s="56"/>
      <c r="E667" s="56"/>
      <c r="F667" s="56"/>
    </row>
    <row r="668" spans="1:6" hidden="1" outlineLevel="1" x14ac:dyDescent="0.75">
      <c r="A668" s="53"/>
      <c r="B668" s="56"/>
      <c r="C668" s="56"/>
      <c r="D668" s="56"/>
      <c r="E668" s="56"/>
      <c r="F668" s="56"/>
    </row>
    <row r="669" spans="1:6" hidden="1" outlineLevel="1" x14ac:dyDescent="0.75">
      <c r="A669" s="53"/>
      <c r="B669" s="56"/>
      <c r="C669" s="56"/>
      <c r="D669" s="56"/>
      <c r="E669" s="56"/>
      <c r="F669" s="56"/>
    </row>
    <row r="670" spans="1:6" hidden="1" outlineLevel="1" x14ac:dyDescent="0.75">
      <c r="A670" s="53"/>
      <c r="B670" s="56"/>
      <c r="C670" s="56"/>
      <c r="D670" s="56"/>
      <c r="E670" s="56"/>
      <c r="F670" s="56"/>
    </row>
    <row r="671" spans="1:6" hidden="1" outlineLevel="1" x14ac:dyDescent="0.75">
      <c r="A671" s="53"/>
      <c r="B671" s="56"/>
      <c r="C671" s="56"/>
      <c r="D671" s="56"/>
      <c r="E671" s="56"/>
      <c r="F671" s="56"/>
    </row>
    <row r="672" spans="1:6" hidden="1" outlineLevel="1" x14ac:dyDescent="0.75">
      <c r="A672" s="53"/>
      <c r="B672" s="56"/>
      <c r="C672" s="56"/>
      <c r="D672" s="56"/>
      <c r="E672" s="56"/>
      <c r="F672" s="56"/>
    </row>
    <row r="673" spans="1:6" hidden="1" outlineLevel="1" x14ac:dyDescent="0.75">
      <c r="A673" s="53"/>
      <c r="B673" s="56"/>
      <c r="C673" s="56"/>
      <c r="D673" s="56"/>
      <c r="E673" s="56"/>
      <c r="F673" s="56"/>
    </row>
    <row r="674" spans="1:6" hidden="1" outlineLevel="1" x14ac:dyDescent="0.75">
      <c r="A674" s="53"/>
      <c r="B674" s="56"/>
      <c r="C674" s="56"/>
      <c r="D674" s="56"/>
      <c r="E674" s="56"/>
      <c r="F674" s="56"/>
    </row>
    <row r="675" spans="1:6" hidden="1" outlineLevel="1" x14ac:dyDescent="0.75">
      <c r="A675" s="53"/>
      <c r="B675" s="56"/>
      <c r="C675" s="56"/>
      <c r="D675" s="56"/>
      <c r="E675" s="56"/>
      <c r="F675" s="56"/>
    </row>
    <row r="676" spans="1:6" hidden="1" outlineLevel="1" x14ac:dyDescent="0.75">
      <c r="A676" s="53"/>
      <c r="B676" s="56"/>
      <c r="C676" s="56"/>
      <c r="D676" s="56"/>
      <c r="E676" s="56"/>
      <c r="F676" s="56"/>
    </row>
    <row r="677" spans="1:6" hidden="1" outlineLevel="1" x14ac:dyDescent="0.75">
      <c r="A677" s="53"/>
      <c r="B677" s="56"/>
      <c r="C677" s="56"/>
      <c r="D677" s="56"/>
      <c r="E677" s="56"/>
      <c r="F677" s="56"/>
    </row>
    <row r="678" spans="1:6" hidden="1" outlineLevel="1" x14ac:dyDescent="0.75">
      <c r="A678" s="53"/>
      <c r="B678" s="56"/>
      <c r="C678" s="56"/>
      <c r="D678" s="56"/>
      <c r="E678" s="56"/>
      <c r="F678" s="56"/>
    </row>
    <row r="679" spans="1:6" hidden="1" outlineLevel="1" x14ac:dyDescent="0.75">
      <c r="A679" s="53"/>
      <c r="B679" s="56"/>
      <c r="C679" s="56"/>
      <c r="D679" s="56"/>
      <c r="E679" s="56"/>
      <c r="F679" s="56"/>
    </row>
    <row r="680" spans="1:6" hidden="1" outlineLevel="1" x14ac:dyDescent="0.75">
      <c r="A680" s="53"/>
      <c r="B680" s="56"/>
      <c r="C680" s="56"/>
      <c r="D680" s="56"/>
      <c r="E680" s="56"/>
      <c r="F680" s="56"/>
    </row>
    <row r="681" spans="1:6" hidden="1" outlineLevel="1" x14ac:dyDescent="0.75">
      <c r="A681" s="53"/>
      <c r="B681" s="56"/>
      <c r="C681" s="56"/>
      <c r="D681" s="56"/>
      <c r="E681" s="56"/>
      <c r="F681" s="56"/>
    </row>
    <row r="682" spans="1:6" hidden="1" outlineLevel="1" x14ac:dyDescent="0.75">
      <c r="A682" s="53"/>
      <c r="B682" s="56"/>
      <c r="C682" s="56"/>
      <c r="D682" s="56"/>
      <c r="E682" s="56"/>
      <c r="F682" s="56"/>
    </row>
    <row r="683" spans="1:6" hidden="1" outlineLevel="1" x14ac:dyDescent="0.75">
      <c r="A683" s="53"/>
      <c r="B683" s="56"/>
      <c r="C683" s="56"/>
      <c r="D683" s="56"/>
      <c r="E683" s="56"/>
      <c r="F683" s="56"/>
    </row>
    <row r="684" spans="1:6" hidden="1" outlineLevel="1" x14ac:dyDescent="0.75">
      <c r="A684" s="53"/>
      <c r="B684" s="56"/>
      <c r="C684" s="56"/>
      <c r="D684" s="56"/>
      <c r="E684" s="56"/>
      <c r="F684" s="56"/>
    </row>
    <row r="685" spans="1:6" hidden="1" outlineLevel="1" x14ac:dyDescent="0.75">
      <c r="A685" s="53"/>
      <c r="B685" s="56"/>
      <c r="C685" s="56"/>
      <c r="D685" s="56"/>
      <c r="E685" s="56"/>
      <c r="F685" s="56"/>
    </row>
    <row r="686" spans="1:6" hidden="1" outlineLevel="1" x14ac:dyDescent="0.75">
      <c r="A686" s="53"/>
      <c r="B686" s="56"/>
      <c r="C686" s="56"/>
      <c r="D686" s="56"/>
      <c r="E686" s="56"/>
      <c r="F686" s="56"/>
    </row>
    <row r="687" spans="1:6" hidden="1" outlineLevel="1" x14ac:dyDescent="0.75">
      <c r="A687" s="53"/>
      <c r="B687" s="56"/>
      <c r="C687" s="56"/>
      <c r="D687" s="56"/>
      <c r="E687" s="56"/>
      <c r="F687" s="56"/>
    </row>
    <row r="688" spans="1:6" hidden="1" outlineLevel="1" x14ac:dyDescent="0.75">
      <c r="A688" s="53"/>
      <c r="B688" s="56"/>
      <c r="C688" s="56"/>
      <c r="D688" s="56"/>
      <c r="E688" s="56"/>
      <c r="F688" s="56"/>
    </row>
    <row r="689" spans="1:6" hidden="1" outlineLevel="1" x14ac:dyDescent="0.75">
      <c r="A689" s="53"/>
      <c r="B689" s="56"/>
      <c r="C689" s="56"/>
      <c r="D689" s="56"/>
      <c r="E689" s="56"/>
      <c r="F689" s="56"/>
    </row>
    <row r="690" spans="1:6" hidden="1" outlineLevel="1" x14ac:dyDescent="0.75">
      <c r="A690" s="53"/>
      <c r="B690" s="56"/>
      <c r="C690" s="56"/>
      <c r="D690" s="56"/>
      <c r="E690" s="56"/>
      <c r="F690" s="56"/>
    </row>
    <row r="691" spans="1:6" hidden="1" outlineLevel="1" x14ac:dyDescent="0.75">
      <c r="A691" s="53"/>
      <c r="B691" s="56"/>
      <c r="C691" s="56"/>
      <c r="D691" s="56"/>
      <c r="E691" s="56"/>
      <c r="F691" s="56"/>
    </row>
    <row r="692" spans="1:6" hidden="1" outlineLevel="1" x14ac:dyDescent="0.75">
      <c r="A692" s="53"/>
      <c r="B692" s="56"/>
      <c r="C692" s="56"/>
      <c r="D692" s="56"/>
      <c r="E692" s="56"/>
      <c r="F692" s="56"/>
    </row>
    <row r="693" spans="1:6" hidden="1" outlineLevel="1" x14ac:dyDescent="0.75">
      <c r="A693" s="53"/>
      <c r="B693" s="56"/>
      <c r="C693" s="56"/>
      <c r="D693" s="56"/>
      <c r="E693" s="56"/>
      <c r="F693" s="56"/>
    </row>
    <row r="694" spans="1:6" hidden="1" outlineLevel="1" x14ac:dyDescent="0.75">
      <c r="A694" s="53"/>
      <c r="B694" s="56"/>
      <c r="C694" s="56"/>
      <c r="D694" s="56"/>
      <c r="E694" s="56"/>
      <c r="F694" s="56"/>
    </row>
    <row r="695" spans="1:6" hidden="1" outlineLevel="1" x14ac:dyDescent="0.75">
      <c r="A695" s="53"/>
      <c r="B695" s="56"/>
      <c r="C695" s="56"/>
      <c r="D695" s="56"/>
      <c r="E695" s="56"/>
      <c r="F695" s="56"/>
    </row>
    <row r="696" spans="1:6" hidden="1" outlineLevel="1" x14ac:dyDescent="0.75">
      <c r="A696" s="53"/>
      <c r="B696" s="56"/>
      <c r="C696" s="56"/>
      <c r="D696" s="56"/>
      <c r="E696" s="56"/>
      <c r="F696" s="56"/>
    </row>
    <row r="697" spans="1:6" hidden="1" outlineLevel="1" x14ac:dyDescent="0.75">
      <c r="A697" s="53"/>
      <c r="B697" s="56"/>
      <c r="C697" s="56"/>
      <c r="D697" s="56"/>
      <c r="E697" s="56"/>
      <c r="F697" s="56"/>
    </row>
    <row r="698" spans="1:6" hidden="1" outlineLevel="1" x14ac:dyDescent="0.75">
      <c r="A698" s="53"/>
      <c r="B698" s="56"/>
      <c r="C698" s="56"/>
      <c r="D698" s="56"/>
      <c r="E698" s="56"/>
      <c r="F698" s="56"/>
    </row>
    <row r="699" spans="1:6" hidden="1" outlineLevel="1" x14ac:dyDescent="0.75">
      <c r="A699" s="53"/>
      <c r="B699" s="56"/>
      <c r="C699" s="56"/>
      <c r="D699" s="56"/>
      <c r="E699" s="56"/>
      <c r="F699" s="56"/>
    </row>
    <row r="700" spans="1:6" hidden="1" outlineLevel="1" x14ac:dyDescent="0.75">
      <c r="A700" s="53"/>
      <c r="B700" s="56"/>
      <c r="C700" s="56"/>
      <c r="D700" s="56"/>
      <c r="E700" s="56"/>
      <c r="F700" s="56"/>
    </row>
    <row r="701" spans="1:6" hidden="1" outlineLevel="1" x14ac:dyDescent="0.75">
      <c r="A701" s="53"/>
      <c r="B701" s="56"/>
      <c r="C701" s="56"/>
      <c r="D701" s="56"/>
      <c r="E701" s="56"/>
      <c r="F701" s="56"/>
    </row>
    <row r="702" spans="1:6" hidden="1" outlineLevel="1" x14ac:dyDescent="0.75">
      <c r="A702" s="53"/>
      <c r="B702" s="56"/>
      <c r="C702" s="56"/>
      <c r="D702" s="56"/>
      <c r="E702" s="56"/>
      <c r="F702" s="56"/>
    </row>
    <row r="703" spans="1:6" hidden="1" outlineLevel="1" x14ac:dyDescent="0.75">
      <c r="A703" s="53"/>
      <c r="B703" s="56"/>
      <c r="C703" s="56"/>
      <c r="D703" s="56"/>
      <c r="E703" s="56"/>
      <c r="F703" s="56"/>
    </row>
    <row r="704" spans="1:6" hidden="1" outlineLevel="1" x14ac:dyDescent="0.75">
      <c r="A704" s="53"/>
      <c r="B704" s="56"/>
      <c r="C704" s="56"/>
      <c r="D704" s="56"/>
      <c r="E704" s="56"/>
      <c r="F704" s="56"/>
    </row>
    <row r="705" spans="1:8" hidden="1" outlineLevel="1" x14ac:dyDescent="0.75">
      <c r="A705" s="53"/>
      <c r="B705" s="56"/>
      <c r="C705" s="56"/>
      <c r="D705" s="56"/>
      <c r="E705" s="56"/>
      <c r="F705" s="56"/>
    </row>
    <row r="706" spans="1:8" hidden="1" outlineLevel="1" x14ac:dyDescent="0.75">
      <c r="A706" s="53"/>
      <c r="B706" s="56"/>
      <c r="C706" s="56"/>
      <c r="D706" s="56"/>
      <c r="E706" s="56"/>
      <c r="F706" s="56"/>
    </row>
    <row r="707" spans="1:8" collapsed="1" x14ac:dyDescent="0.75">
      <c r="A707" s="57"/>
      <c r="B707" s="57"/>
      <c r="C707" s="57"/>
      <c r="D707" s="57"/>
      <c r="E707" s="57"/>
      <c r="F707" s="15"/>
      <c r="G707" s="15"/>
    </row>
    <row r="708" spans="1:8" s="123" customFormat="1" x14ac:dyDescent="0.75">
      <c r="A708" s="127" t="s">
        <v>209</v>
      </c>
      <c r="B708" s="126" t="s">
        <v>188</v>
      </c>
      <c r="C708" s="127"/>
      <c r="D708" s="127"/>
      <c r="E708" s="127"/>
      <c r="F708" s="127"/>
      <c r="G708" s="127"/>
    </row>
    <row r="709" spans="1:8" s="123" customFormat="1" x14ac:dyDescent="0.75">
      <c r="A709" s="126" t="s">
        <v>188</v>
      </c>
      <c r="B709" s="123" t="s">
        <v>197</v>
      </c>
      <c r="C709" s="123" t="s">
        <v>198</v>
      </c>
      <c r="D709" s="123" t="s">
        <v>199</v>
      </c>
      <c r="E709" s="123" t="s">
        <v>196</v>
      </c>
      <c r="F709" s="123" t="s">
        <v>195</v>
      </c>
      <c r="G709" s="132" t="s">
        <v>205</v>
      </c>
    </row>
    <row r="710" spans="1:8" x14ac:dyDescent="0.75">
      <c r="A710" s="14" t="s">
        <v>177</v>
      </c>
      <c r="B710" s="88">
        <v>5.5917081114387569E-2</v>
      </c>
      <c r="C710" s="88">
        <v>6.2047445094846179E-2</v>
      </c>
      <c r="D710" s="88">
        <v>0.12784824611592799</v>
      </c>
      <c r="E710" s="88">
        <v>0.15601373178997402</v>
      </c>
      <c r="F710" s="88">
        <v>0.10221786012939571</v>
      </c>
      <c r="G710" s="88">
        <v>0.50404436424453147</v>
      </c>
    </row>
    <row r="711" spans="1:8" x14ac:dyDescent="0.75">
      <c r="A711" s="90" t="s">
        <v>72</v>
      </c>
      <c r="B711" s="88">
        <v>2.6038818713965056E-2</v>
      </c>
      <c r="C711" s="88">
        <v>2.8078165573698341E-2</v>
      </c>
      <c r="D711" s="88">
        <v>6.0001408388715288E-2</v>
      </c>
      <c r="E711" s="88">
        <v>5.6156331147396682E-2</v>
      </c>
      <c r="F711" s="88">
        <v>5.8024734826812203E-2</v>
      </c>
      <c r="G711" s="88">
        <v>0.22829945865058757</v>
      </c>
    </row>
    <row r="712" spans="1:8" x14ac:dyDescent="0.75">
      <c r="A712" s="90" t="s">
        <v>206</v>
      </c>
      <c r="B712" s="88">
        <v>2.9878262400422517E-2</v>
      </c>
      <c r="C712" s="88">
        <v>3.3969279521147838E-2</v>
      </c>
      <c r="D712" s="88">
        <v>6.7846837727212714E-2</v>
      </c>
      <c r="E712" s="88">
        <v>9.9857400642577351E-2</v>
      </c>
      <c r="F712" s="88">
        <v>4.4193125302583514E-2</v>
      </c>
      <c r="G712" s="88">
        <v>0.27574490559394393</v>
      </c>
    </row>
    <row r="713" spans="1:8" x14ac:dyDescent="0.75">
      <c r="A713" s="14" t="s">
        <v>176</v>
      </c>
      <c r="B713" s="88">
        <v>5.4107301615245809E-2</v>
      </c>
      <c r="C713" s="88">
        <v>4.7928172175520443E-2</v>
      </c>
      <c r="D713" s="88">
        <v>0.13192289071783814</v>
      </c>
      <c r="E713" s="88">
        <v>0.15601373178997402</v>
      </c>
      <c r="F713" s="88">
        <v>0.1059835394568901</v>
      </c>
      <c r="G713" s="88">
        <v>0.49595563575546853</v>
      </c>
    </row>
    <row r="714" spans="1:8" x14ac:dyDescent="0.75">
      <c r="A714" s="90" t="s">
        <v>72</v>
      </c>
      <c r="B714" s="88">
        <v>2.60659301967343E-2</v>
      </c>
      <c r="C714" s="88">
        <v>2.205360679547555E-2</v>
      </c>
      <c r="D714" s="88">
        <v>5.2189780379384709E-2</v>
      </c>
      <c r="E714" s="88">
        <v>5.4059416398926106E-2</v>
      </c>
      <c r="F714" s="88">
        <v>3.8074204480436601E-2</v>
      </c>
      <c r="G714" s="88">
        <v>0.19244293825095726</v>
      </c>
    </row>
    <row r="715" spans="1:8" x14ac:dyDescent="0.75">
      <c r="A715" s="90" t="s">
        <v>206</v>
      </c>
      <c r="B715" s="88">
        <v>2.8041371418511509E-2</v>
      </c>
      <c r="C715" s="88">
        <v>2.5874565380044894E-2</v>
      </c>
      <c r="D715" s="88">
        <v>7.9733110338453414E-2</v>
      </c>
      <c r="E715" s="88">
        <v>0.10195431539104793</v>
      </c>
      <c r="F715" s="88">
        <v>6.7909334976453503E-2</v>
      </c>
      <c r="G715" s="88">
        <v>0.30351269750451126</v>
      </c>
    </row>
    <row r="716" spans="1:8" x14ac:dyDescent="0.75">
      <c r="A716" s="131" t="s">
        <v>205</v>
      </c>
      <c r="B716" s="125">
        <v>0.11002438272963339</v>
      </c>
      <c r="C716" s="125">
        <v>0.10997561727036662</v>
      </c>
      <c r="D716" s="125">
        <v>0.25977113683376613</v>
      </c>
      <c r="E716" s="125">
        <v>0.31202746357994804</v>
      </c>
      <c r="F716" s="125">
        <v>0.20820139958628581</v>
      </c>
      <c r="G716" s="125">
        <v>1</v>
      </c>
    </row>
    <row r="717" spans="1:8" hidden="1" outlineLevel="1" x14ac:dyDescent="0.75">
      <c r="A717" s="53"/>
      <c r="B717" s="56"/>
      <c r="C717" s="56"/>
      <c r="D717" s="56"/>
      <c r="E717" s="56"/>
      <c r="F717" s="56"/>
      <c r="G717" s="56"/>
      <c r="H717" s="56"/>
    </row>
    <row r="718" spans="1:8" hidden="1" outlineLevel="1" x14ac:dyDescent="0.75">
      <c r="A718" s="53"/>
      <c r="B718" s="56"/>
      <c r="C718" s="56"/>
      <c r="D718" s="56"/>
      <c r="E718" s="56"/>
      <c r="F718" s="56"/>
      <c r="G718" s="56"/>
      <c r="H718" s="56"/>
    </row>
    <row r="719" spans="1:8" hidden="1" outlineLevel="1" x14ac:dyDescent="0.75">
      <c r="A719" s="53"/>
      <c r="B719" s="56"/>
      <c r="C719" s="56"/>
      <c r="D719" s="56"/>
      <c r="E719" s="56"/>
      <c r="F719" s="56"/>
      <c r="G719" s="56"/>
      <c r="H719" s="56"/>
    </row>
    <row r="720" spans="1:8" hidden="1" outlineLevel="1" x14ac:dyDescent="0.75">
      <c r="A720" s="53"/>
      <c r="B720" s="56"/>
      <c r="C720" s="56"/>
      <c r="D720" s="56"/>
      <c r="E720" s="56"/>
      <c r="F720" s="56"/>
      <c r="G720" s="56"/>
      <c r="H720" s="56"/>
    </row>
    <row r="721" spans="1:8" hidden="1" outlineLevel="1" x14ac:dyDescent="0.75">
      <c r="A721" s="53"/>
      <c r="B721" s="56"/>
      <c r="C721" s="56"/>
      <c r="D721" s="56"/>
      <c r="E721" s="56"/>
      <c r="F721" s="56"/>
      <c r="G721" s="56"/>
      <c r="H721" s="56"/>
    </row>
    <row r="722" spans="1:8" hidden="1" outlineLevel="1" x14ac:dyDescent="0.75">
      <c r="A722" s="53"/>
      <c r="B722" s="56"/>
      <c r="C722" s="56"/>
      <c r="D722" s="56"/>
      <c r="E722" s="56"/>
      <c r="F722" s="56"/>
      <c r="G722" s="56"/>
      <c r="H722" s="56"/>
    </row>
    <row r="723" spans="1:8" hidden="1" outlineLevel="1" x14ac:dyDescent="0.75">
      <c r="A723" s="53"/>
      <c r="B723" s="56"/>
      <c r="C723" s="56"/>
      <c r="D723" s="56"/>
      <c r="E723" s="56"/>
      <c r="F723" s="56"/>
      <c r="G723" s="56"/>
      <c r="H723" s="56"/>
    </row>
    <row r="724" spans="1:8" hidden="1" outlineLevel="1" x14ac:dyDescent="0.75">
      <c r="A724" s="53"/>
      <c r="B724" s="56"/>
      <c r="C724" s="56"/>
      <c r="D724" s="56"/>
      <c r="E724" s="56"/>
      <c r="F724" s="56"/>
      <c r="G724" s="56"/>
      <c r="H724" s="56"/>
    </row>
    <row r="725" spans="1:8" hidden="1" outlineLevel="1" x14ac:dyDescent="0.75">
      <c r="A725" s="53"/>
      <c r="B725" s="56"/>
      <c r="C725" s="56"/>
      <c r="D725" s="56"/>
      <c r="E725" s="56"/>
      <c r="F725" s="56"/>
      <c r="G725" s="56"/>
      <c r="H725" s="56"/>
    </row>
    <row r="726" spans="1:8" hidden="1" outlineLevel="1" x14ac:dyDescent="0.75">
      <c r="A726" s="53"/>
      <c r="B726" s="56"/>
      <c r="C726" s="56"/>
      <c r="D726" s="56"/>
      <c r="E726" s="56"/>
      <c r="F726" s="56"/>
      <c r="G726" s="56"/>
      <c r="H726" s="56"/>
    </row>
    <row r="727" spans="1:8" hidden="1" outlineLevel="1" x14ac:dyDescent="0.75">
      <c r="A727" s="53"/>
      <c r="B727" s="56"/>
      <c r="C727" s="56"/>
      <c r="D727" s="56"/>
      <c r="E727" s="56"/>
      <c r="F727" s="56"/>
      <c r="G727" s="56"/>
      <c r="H727" s="56"/>
    </row>
    <row r="728" spans="1:8" hidden="1" outlineLevel="1" x14ac:dyDescent="0.75">
      <c r="A728" s="53"/>
      <c r="B728" s="56"/>
      <c r="C728" s="56"/>
      <c r="D728" s="56"/>
      <c r="E728" s="56"/>
      <c r="F728" s="56"/>
      <c r="G728" s="56"/>
      <c r="H728" s="56"/>
    </row>
    <row r="729" spans="1:8" hidden="1" outlineLevel="1" x14ac:dyDescent="0.75">
      <c r="A729" s="53"/>
      <c r="B729" s="56"/>
      <c r="C729" s="56"/>
      <c r="D729" s="56"/>
      <c r="E729" s="56"/>
      <c r="F729" s="56"/>
      <c r="G729" s="56"/>
      <c r="H729" s="56"/>
    </row>
    <row r="730" spans="1:8" hidden="1" outlineLevel="1" x14ac:dyDescent="0.75">
      <c r="A730" s="53"/>
      <c r="B730" s="56"/>
      <c r="C730" s="56"/>
      <c r="D730" s="56"/>
      <c r="E730" s="56"/>
      <c r="F730" s="56"/>
      <c r="G730" s="56"/>
      <c r="H730" s="56"/>
    </row>
    <row r="731" spans="1:8" hidden="1" outlineLevel="1" x14ac:dyDescent="0.75">
      <c r="A731" s="53"/>
      <c r="B731" s="56"/>
      <c r="C731" s="56"/>
      <c r="D731" s="56"/>
      <c r="E731" s="56"/>
      <c r="F731" s="56"/>
      <c r="G731" s="56"/>
      <c r="H731" s="56"/>
    </row>
    <row r="732" spans="1:8" hidden="1" outlineLevel="1" x14ac:dyDescent="0.75">
      <c r="A732" s="53"/>
      <c r="B732" s="56"/>
      <c r="C732" s="56"/>
      <c r="D732" s="56"/>
      <c r="E732" s="56"/>
      <c r="F732" s="56"/>
      <c r="G732" s="56"/>
      <c r="H732" s="56"/>
    </row>
    <row r="733" spans="1:8" hidden="1" outlineLevel="1" x14ac:dyDescent="0.75">
      <c r="A733" s="53"/>
      <c r="B733" s="56"/>
      <c r="C733" s="56"/>
      <c r="D733" s="56"/>
      <c r="E733" s="56"/>
      <c r="F733" s="56"/>
      <c r="G733" s="56"/>
      <c r="H733" s="56"/>
    </row>
    <row r="734" spans="1:8" hidden="1" outlineLevel="1" x14ac:dyDescent="0.75">
      <c r="A734" s="53"/>
      <c r="B734" s="56"/>
      <c r="C734" s="56"/>
      <c r="D734" s="56"/>
      <c r="E734" s="56"/>
      <c r="F734" s="56"/>
      <c r="G734" s="56"/>
      <c r="H734" s="56"/>
    </row>
    <row r="735" spans="1:8" hidden="1" outlineLevel="1" x14ac:dyDescent="0.75">
      <c r="A735" s="53"/>
      <c r="B735" s="56"/>
      <c r="C735" s="56"/>
      <c r="D735" s="56"/>
      <c r="E735" s="56"/>
      <c r="F735" s="56"/>
      <c r="G735" s="56"/>
      <c r="H735" s="56"/>
    </row>
    <row r="736" spans="1:8" hidden="1" outlineLevel="1" x14ac:dyDescent="0.75">
      <c r="A736" s="53"/>
      <c r="B736" s="56"/>
      <c r="C736" s="56"/>
      <c r="D736" s="56"/>
      <c r="E736" s="56"/>
      <c r="F736" s="56"/>
      <c r="G736" s="56"/>
      <c r="H736" s="56"/>
    </row>
    <row r="737" spans="1:8" hidden="1" outlineLevel="1" x14ac:dyDescent="0.75">
      <c r="A737" s="53"/>
      <c r="B737" s="56"/>
      <c r="C737" s="56"/>
      <c r="D737" s="56"/>
      <c r="E737" s="56"/>
      <c r="F737" s="56"/>
      <c r="G737" s="56"/>
      <c r="H737" s="56"/>
    </row>
    <row r="738" spans="1:8" hidden="1" outlineLevel="1" x14ac:dyDescent="0.75">
      <c r="A738" s="53"/>
      <c r="B738" s="56"/>
      <c r="C738" s="56"/>
      <c r="D738" s="56"/>
      <c r="E738" s="56"/>
      <c r="F738" s="56"/>
      <c r="G738" s="56"/>
      <c r="H738" s="56"/>
    </row>
    <row r="739" spans="1:8" hidden="1" outlineLevel="1" x14ac:dyDescent="0.75">
      <c r="A739" s="53"/>
      <c r="B739" s="56"/>
      <c r="C739" s="56"/>
      <c r="D739" s="56"/>
      <c r="E739" s="56"/>
      <c r="F739" s="56"/>
      <c r="G739" s="56"/>
      <c r="H739" s="56"/>
    </row>
    <row r="740" spans="1:8" hidden="1" outlineLevel="1" x14ac:dyDescent="0.75">
      <c r="A740" s="53"/>
      <c r="B740" s="56"/>
      <c r="C740" s="56"/>
      <c r="D740" s="56"/>
      <c r="E740" s="56"/>
      <c r="F740" s="56"/>
      <c r="G740" s="56"/>
      <c r="H740" s="56"/>
    </row>
    <row r="741" spans="1:8" hidden="1" outlineLevel="1" x14ac:dyDescent="0.75">
      <c r="A741" s="53"/>
      <c r="B741" s="56"/>
      <c r="C741" s="56"/>
      <c r="D741" s="56"/>
      <c r="E741" s="56"/>
      <c r="F741" s="56"/>
      <c r="G741" s="56"/>
      <c r="H741" s="56"/>
    </row>
    <row r="742" spans="1:8" hidden="1" outlineLevel="1" x14ac:dyDescent="0.75">
      <c r="A742" s="53"/>
      <c r="B742" s="56"/>
      <c r="C742" s="56"/>
      <c r="D742" s="56"/>
      <c r="E742" s="56"/>
      <c r="F742" s="56"/>
      <c r="G742" s="56"/>
      <c r="H742" s="56"/>
    </row>
    <row r="743" spans="1:8" hidden="1" outlineLevel="1" x14ac:dyDescent="0.75">
      <c r="A743" s="53"/>
      <c r="B743" s="56"/>
      <c r="C743" s="56"/>
      <c r="D743" s="56"/>
      <c r="E743" s="56"/>
      <c r="F743" s="56"/>
      <c r="G743" s="56"/>
      <c r="H743" s="56"/>
    </row>
    <row r="744" spans="1:8" hidden="1" outlineLevel="1" x14ac:dyDescent="0.75">
      <c r="A744" s="53"/>
      <c r="B744" s="56"/>
      <c r="C744" s="56"/>
      <c r="D744" s="56"/>
      <c r="E744" s="56"/>
      <c r="F744" s="56"/>
      <c r="G744" s="56"/>
      <c r="H744" s="56"/>
    </row>
    <row r="745" spans="1:8" hidden="1" outlineLevel="1" x14ac:dyDescent="0.75">
      <c r="A745" s="53"/>
      <c r="B745" s="56"/>
      <c r="C745" s="56"/>
      <c r="D745" s="56"/>
      <c r="E745" s="56"/>
      <c r="F745" s="56"/>
      <c r="G745" s="56"/>
      <c r="H745" s="56"/>
    </row>
    <row r="746" spans="1:8" hidden="1" outlineLevel="1" x14ac:dyDescent="0.75">
      <c r="A746" s="53"/>
      <c r="B746" s="56"/>
      <c r="C746" s="56"/>
      <c r="D746" s="56"/>
      <c r="E746" s="56"/>
      <c r="F746" s="56"/>
      <c r="G746" s="56"/>
      <c r="H746" s="56"/>
    </row>
    <row r="747" spans="1:8" hidden="1" outlineLevel="1" x14ac:dyDescent="0.75">
      <c r="A747" s="53"/>
      <c r="B747" s="56"/>
      <c r="C747" s="56"/>
      <c r="D747" s="56"/>
      <c r="E747" s="56"/>
      <c r="F747" s="56"/>
      <c r="G747" s="56"/>
      <c r="H747" s="56"/>
    </row>
    <row r="748" spans="1:8" hidden="1" outlineLevel="1" x14ac:dyDescent="0.75">
      <c r="A748" s="53"/>
      <c r="B748" s="56"/>
      <c r="C748" s="56"/>
      <c r="D748" s="56"/>
      <c r="E748" s="56"/>
      <c r="F748" s="56"/>
      <c r="G748" s="56"/>
      <c r="H748" s="56"/>
    </row>
    <row r="749" spans="1:8" hidden="1" outlineLevel="1" x14ac:dyDescent="0.75">
      <c r="A749" s="53"/>
      <c r="B749" s="56"/>
      <c r="C749" s="56"/>
      <c r="D749" s="56"/>
      <c r="E749" s="56"/>
      <c r="F749" s="56"/>
      <c r="G749" s="56"/>
      <c r="H749" s="56"/>
    </row>
    <row r="750" spans="1:8" hidden="1" outlineLevel="1" x14ac:dyDescent="0.75">
      <c r="A750" s="53"/>
      <c r="B750" s="56"/>
      <c r="C750" s="56"/>
      <c r="D750" s="56"/>
      <c r="E750" s="56"/>
      <c r="F750" s="56"/>
      <c r="G750" s="56"/>
      <c r="H750" s="56"/>
    </row>
    <row r="751" spans="1:8" hidden="1" outlineLevel="1" x14ac:dyDescent="0.75">
      <c r="A751" s="53"/>
      <c r="B751" s="56"/>
      <c r="C751" s="56"/>
      <c r="D751" s="56"/>
      <c r="E751" s="56"/>
      <c r="F751" s="56"/>
      <c r="G751" s="56"/>
      <c r="H751" s="56"/>
    </row>
    <row r="752" spans="1:8" hidden="1" outlineLevel="1" x14ac:dyDescent="0.75">
      <c r="A752" s="53"/>
      <c r="B752" s="56"/>
      <c r="C752" s="56"/>
      <c r="D752" s="56"/>
      <c r="E752" s="56"/>
      <c r="F752" s="56"/>
      <c r="G752" s="56"/>
      <c r="H752" s="56"/>
    </row>
    <row r="753" spans="1:25" hidden="1" outlineLevel="1" x14ac:dyDescent="0.75">
      <c r="A753" s="53"/>
      <c r="B753" s="56"/>
      <c r="C753" s="56"/>
      <c r="D753" s="56"/>
      <c r="E753" s="56"/>
      <c r="F753" s="56"/>
      <c r="G753" s="56"/>
      <c r="H753" s="56"/>
    </row>
    <row r="754" spans="1:25" hidden="1" outlineLevel="1" x14ac:dyDescent="0.75">
      <c r="A754" s="53"/>
      <c r="B754" s="56"/>
      <c r="C754" s="56"/>
      <c r="D754" s="56"/>
      <c r="E754" s="56"/>
      <c r="F754" s="56"/>
      <c r="G754" s="56"/>
      <c r="H754" s="56"/>
    </row>
    <row r="755" spans="1:25" hidden="1" outlineLevel="1" x14ac:dyDescent="0.75">
      <c r="A755" s="53"/>
      <c r="B755" s="56"/>
      <c r="C755" s="56"/>
      <c r="D755" s="56"/>
      <c r="E755" s="56"/>
      <c r="F755" s="56"/>
      <c r="G755" s="56"/>
      <c r="H755" s="56"/>
    </row>
    <row r="756" spans="1:25" hidden="1" outlineLevel="1" x14ac:dyDescent="0.75">
      <c r="A756" s="53"/>
      <c r="B756" s="56"/>
      <c r="C756" s="56"/>
      <c r="D756" s="56"/>
      <c r="E756" s="56"/>
      <c r="F756" s="56"/>
      <c r="G756" s="56"/>
      <c r="H756" s="56"/>
    </row>
    <row r="757" spans="1:25" hidden="1" outlineLevel="1" x14ac:dyDescent="0.75">
      <c r="A757" s="53"/>
      <c r="B757" s="56"/>
      <c r="C757" s="56"/>
      <c r="D757" s="56"/>
      <c r="E757" s="56"/>
      <c r="F757" s="56"/>
      <c r="G757" s="56"/>
      <c r="H757" s="56"/>
    </row>
    <row r="758" spans="1:25" hidden="1" outlineLevel="1" x14ac:dyDescent="0.75">
      <c r="A758" s="53"/>
      <c r="B758" s="56"/>
      <c r="C758" s="56"/>
      <c r="D758" s="56"/>
      <c r="E758" s="56"/>
      <c r="F758" s="56"/>
      <c r="G758" s="56"/>
      <c r="H758" s="56"/>
    </row>
    <row r="759" spans="1:25" hidden="1" outlineLevel="1" x14ac:dyDescent="0.75">
      <c r="A759" s="53"/>
      <c r="B759" s="56"/>
      <c r="C759" s="56"/>
      <c r="D759" s="56"/>
      <c r="E759" s="56"/>
      <c r="F759" s="56"/>
      <c r="G759" s="56"/>
      <c r="H759" s="56"/>
    </row>
    <row r="760" spans="1:25" hidden="1" outlineLevel="1" x14ac:dyDescent="0.75">
      <c r="A760" s="53"/>
      <c r="B760" s="56"/>
      <c r="C760" s="56"/>
      <c r="D760" s="56"/>
      <c r="E760" s="56"/>
      <c r="F760" s="56"/>
      <c r="G760" s="56"/>
      <c r="H760" s="56"/>
    </row>
    <row r="761" spans="1:25" hidden="1" outlineLevel="1" x14ac:dyDescent="0.75">
      <c r="A761" s="53"/>
      <c r="B761" s="56"/>
      <c r="C761" s="56"/>
      <c r="D761" s="56"/>
      <c r="E761" s="56"/>
      <c r="F761" s="56"/>
      <c r="G761" s="56"/>
      <c r="H761" s="56"/>
    </row>
    <row r="762" spans="1:25" hidden="1" outlineLevel="1" x14ac:dyDescent="0.75">
      <c r="A762" s="53"/>
      <c r="B762" s="56"/>
      <c r="C762" s="56"/>
      <c r="D762" s="56"/>
      <c r="E762" s="56"/>
      <c r="F762" s="56"/>
      <c r="G762" s="56"/>
      <c r="H762" s="56"/>
    </row>
    <row r="763" spans="1:25" hidden="1" outlineLevel="1" x14ac:dyDescent="0.75">
      <c r="A763" s="53"/>
      <c r="B763" s="56"/>
      <c r="C763" s="56"/>
      <c r="D763" s="56"/>
      <c r="E763" s="56"/>
      <c r="F763" s="56"/>
      <c r="G763" s="56"/>
      <c r="H763" s="56"/>
    </row>
    <row r="764" spans="1:25" hidden="1" outlineLevel="1" x14ac:dyDescent="0.75">
      <c r="A764" s="53"/>
      <c r="B764" s="56"/>
      <c r="C764" s="56"/>
      <c r="D764" s="56"/>
      <c r="E764" s="56"/>
      <c r="F764" s="56"/>
      <c r="G764" s="56"/>
      <c r="H764" s="56"/>
    </row>
    <row r="765" spans="1:25" hidden="1" outlineLevel="1" x14ac:dyDescent="0.75">
      <c r="A765" s="53"/>
      <c r="B765" s="56"/>
      <c r="C765" s="56"/>
      <c r="D765" s="56"/>
      <c r="E765" s="56"/>
      <c r="F765" s="56"/>
      <c r="G765" s="56"/>
      <c r="H765" s="56"/>
    </row>
    <row r="766" spans="1:25" hidden="1" outlineLevel="1" x14ac:dyDescent="0.75">
      <c r="A766" s="53"/>
      <c r="B766" s="56"/>
      <c r="C766" s="56"/>
      <c r="D766" s="56"/>
      <c r="E766" s="56"/>
      <c r="F766" s="56"/>
      <c r="G766" s="56"/>
      <c r="H766" s="56"/>
    </row>
    <row r="767" spans="1:25" collapsed="1" x14ac:dyDescent="0.75">
      <c r="A767" s="53"/>
      <c r="B767" s="56"/>
      <c r="C767" s="57"/>
      <c r="D767" s="58"/>
      <c r="E767" s="53"/>
      <c r="F767" s="56"/>
      <c r="G767" s="57"/>
      <c r="H767" s="15"/>
      <c r="I767" s="15"/>
    </row>
    <row r="768" spans="1:25" s="127" customFormat="1" x14ac:dyDescent="0.75">
      <c r="A768" s="127" t="s">
        <v>210</v>
      </c>
      <c r="B768" s="126" t="s">
        <v>188</v>
      </c>
      <c r="Y768" s="123"/>
    </row>
    <row r="769" spans="1:25" s="127" customFormat="1" x14ac:dyDescent="0.75">
      <c r="A769" s="126" t="s">
        <v>188</v>
      </c>
      <c r="B769" s="123" t="s">
        <v>99</v>
      </c>
      <c r="C769" s="123" t="s">
        <v>142</v>
      </c>
      <c r="D769" s="123" t="s">
        <v>143</v>
      </c>
      <c r="E769" s="123" t="s">
        <v>120</v>
      </c>
      <c r="F769" s="123" t="s">
        <v>115</v>
      </c>
      <c r="G769" s="123" t="s">
        <v>136</v>
      </c>
      <c r="H769" s="123" t="s">
        <v>127</v>
      </c>
      <c r="I769" s="123" t="s">
        <v>128</v>
      </c>
      <c r="J769" s="123" t="s">
        <v>113</v>
      </c>
      <c r="K769" s="123" t="s">
        <v>146</v>
      </c>
      <c r="L769" s="123" t="s">
        <v>129</v>
      </c>
      <c r="M769" s="123" t="s">
        <v>161</v>
      </c>
      <c r="N769" s="123" t="s">
        <v>152</v>
      </c>
      <c r="O769" s="123" t="s">
        <v>160</v>
      </c>
      <c r="P769" s="123" t="s">
        <v>139</v>
      </c>
      <c r="Q769" s="123" t="s">
        <v>167</v>
      </c>
      <c r="R769" s="123" t="s">
        <v>164</v>
      </c>
      <c r="S769" s="123" t="s">
        <v>157</v>
      </c>
      <c r="T769" s="123" t="s">
        <v>163</v>
      </c>
      <c r="U769" s="123" t="s">
        <v>154</v>
      </c>
      <c r="V769" s="123" t="s">
        <v>165</v>
      </c>
      <c r="W769" s="123" t="s">
        <v>162</v>
      </c>
      <c r="X769" s="132" t="s">
        <v>205</v>
      </c>
      <c r="Y769" s="123"/>
    </row>
    <row r="770" spans="1:25" x14ac:dyDescent="0.75">
      <c r="A770" s="14" t="s">
        <v>177</v>
      </c>
      <c r="B770" s="88">
        <v>0.30391655296861936</v>
      </c>
      <c r="C770" s="88">
        <v>1.806364156507196E-2</v>
      </c>
      <c r="D770" s="88">
        <v>3.9415518683156552E-3</v>
      </c>
      <c r="E770" s="88">
        <v>3.1873068967034901E-2</v>
      </c>
      <c r="F770" s="88">
        <v>3.2025350996875139E-2</v>
      </c>
      <c r="G770" s="88">
        <v>3.6017076713172835E-2</v>
      </c>
      <c r="H770" s="88">
        <v>2.0122529818229831E-2</v>
      </c>
      <c r="I770" s="88">
        <v>1.1926235641036927E-2</v>
      </c>
      <c r="J770" s="88">
        <v>1.9564279741208575E-3</v>
      </c>
      <c r="K770" s="88">
        <v>1.971392104220765E-3</v>
      </c>
      <c r="L770" s="88">
        <v>5.9569561198890893E-3</v>
      </c>
      <c r="M770" s="88">
        <v>2.0073060164605429E-3</v>
      </c>
      <c r="N770" s="88">
        <v>8.0871440517582861E-3</v>
      </c>
      <c r="O770" s="88">
        <v>0</v>
      </c>
      <c r="P770" s="88">
        <v>3.9334536332027636E-3</v>
      </c>
      <c r="Q770" s="88">
        <v>4.0718278244795568E-3</v>
      </c>
      <c r="R770" s="88">
        <v>2.0178689318251838E-3</v>
      </c>
      <c r="S770" s="88">
        <v>2.02209409797104E-3</v>
      </c>
      <c r="T770" s="88">
        <v>6.0845913472118308E-3</v>
      </c>
      <c r="U770" s="88">
        <v>3.9940143479600372E-3</v>
      </c>
      <c r="V770" s="88">
        <v>4.0552792570749526E-3</v>
      </c>
      <c r="W770" s="88">
        <v>0</v>
      </c>
      <c r="X770" s="88">
        <v>0.50404436424453147</v>
      </c>
    </row>
    <row r="771" spans="1:25" x14ac:dyDescent="0.75">
      <c r="A771" s="90" t="s">
        <v>72</v>
      </c>
      <c r="B771" s="88">
        <v>0.12201258747414287</v>
      </c>
      <c r="C771" s="88">
        <v>1.2064961929492539E-2</v>
      </c>
      <c r="D771" s="88">
        <v>1.9673429866643192E-3</v>
      </c>
      <c r="E771" s="88">
        <v>7.9822190924695221E-3</v>
      </c>
      <c r="F771" s="88">
        <v>1.8087936270410634E-2</v>
      </c>
      <c r="G771" s="88">
        <v>1.7979842436512478E-2</v>
      </c>
      <c r="H771" s="88">
        <v>1.0080718278244796E-2</v>
      </c>
      <c r="I771" s="88">
        <v>7.9306368557721923E-3</v>
      </c>
      <c r="J771" s="88">
        <v>0</v>
      </c>
      <c r="K771" s="88">
        <v>1.971392104220765E-3</v>
      </c>
      <c r="L771" s="88">
        <v>1.9678711324325514E-3</v>
      </c>
      <c r="M771" s="88">
        <v>2.0073060164605429E-3</v>
      </c>
      <c r="N771" s="88">
        <v>6.0477971920249989E-3</v>
      </c>
      <c r="O771" s="88">
        <v>0</v>
      </c>
      <c r="P771" s="88">
        <v>0</v>
      </c>
      <c r="Q771" s="88">
        <v>4.0718278244795568E-3</v>
      </c>
      <c r="R771" s="88">
        <v>2.0178689318251838E-3</v>
      </c>
      <c r="S771" s="88">
        <v>0</v>
      </c>
      <c r="T771" s="88">
        <v>4.0598565203996302E-3</v>
      </c>
      <c r="U771" s="88">
        <v>3.9940143479600372E-3</v>
      </c>
      <c r="V771" s="88">
        <v>4.0552792570749526E-3</v>
      </c>
      <c r="W771" s="88">
        <v>0</v>
      </c>
      <c r="X771" s="88">
        <v>0.22829945865058757</v>
      </c>
    </row>
    <row r="772" spans="1:25" x14ac:dyDescent="0.75">
      <c r="A772" s="90" t="s">
        <v>206</v>
      </c>
      <c r="B772" s="88">
        <v>0.18190396549447649</v>
      </c>
      <c r="C772" s="88">
        <v>5.9986796355794196E-3</v>
      </c>
      <c r="D772" s="88">
        <v>1.9742088816513356E-3</v>
      </c>
      <c r="E772" s="88">
        <v>2.3890849874565381E-2</v>
      </c>
      <c r="F772" s="88">
        <v>1.3937414726464504E-2</v>
      </c>
      <c r="G772" s="88">
        <v>1.8037234276660357E-2</v>
      </c>
      <c r="H772" s="88">
        <v>1.0041811539985035E-2</v>
      </c>
      <c r="I772" s="88">
        <v>3.995598785264733E-3</v>
      </c>
      <c r="J772" s="88">
        <v>1.9564279741208575E-3</v>
      </c>
      <c r="K772" s="88">
        <v>0</v>
      </c>
      <c r="L772" s="88">
        <v>3.9890849874565379E-3</v>
      </c>
      <c r="M772" s="88">
        <v>0</v>
      </c>
      <c r="N772" s="88">
        <v>2.0393468597332863E-3</v>
      </c>
      <c r="O772" s="88">
        <v>0</v>
      </c>
      <c r="P772" s="88">
        <v>3.9334536332027636E-3</v>
      </c>
      <c r="Q772" s="88">
        <v>0</v>
      </c>
      <c r="R772" s="88">
        <v>0</v>
      </c>
      <c r="S772" s="88">
        <v>2.02209409797104E-3</v>
      </c>
      <c r="T772" s="88">
        <v>2.0247348268122001E-3</v>
      </c>
      <c r="U772" s="88">
        <v>0</v>
      </c>
      <c r="V772" s="88">
        <v>0</v>
      </c>
      <c r="W772" s="88">
        <v>0</v>
      </c>
      <c r="X772" s="88">
        <v>0.27574490559394393</v>
      </c>
    </row>
    <row r="773" spans="1:25" x14ac:dyDescent="0.75">
      <c r="A773" s="14" t="s">
        <v>176</v>
      </c>
      <c r="B773" s="88">
        <v>0.2916368117600458</v>
      </c>
      <c r="C773" s="88">
        <v>1.997394480876722E-2</v>
      </c>
      <c r="D773" s="88">
        <v>5.96241362616082E-3</v>
      </c>
      <c r="E773" s="88">
        <v>1.7984067602658332E-2</v>
      </c>
      <c r="F773" s="88">
        <v>3.3924035033669295E-2</v>
      </c>
      <c r="G773" s="88">
        <v>4.2249548875489637E-2</v>
      </c>
      <c r="H773" s="88">
        <v>2.3992782007834161E-2</v>
      </c>
      <c r="I773" s="88">
        <v>3.9813388495224681E-3</v>
      </c>
      <c r="J773" s="88">
        <v>0</v>
      </c>
      <c r="K773" s="88">
        <v>0</v>
      </c>
      <c r="L773" s="88">
        <v>1.797508912459839E-2</v>
      </c>
      <c r="M773" s="88">
        <v>0</v>
      </c>
      <c r="N773" s="88">
        <v>4.0132036442058006E-3</v>
      </c>
      <c r="O773" s="88">
        <v>4.0235905109810306E-3</v>
      </c>
      <c r="P773" s="88">
        <v>1.2026407288411601E-2</v>
      </c>
      <c r="Q773" s="88">
        <v>4.0698912899960393E-3</v>
      </c>
      <c r="R773" s="88">
        <v>4.0579199859161127E-3</v>
      </c>
      <c r="S773" s="88">
        <v>1.9956868095594386E-3</v>
      </c>
      <c r="T773" s="88">
        <v>6.075964966330707E-3</v>
      </c>
      <c r="U773" s="88">
        <v>0</v>
      </c>
      <c r="V773" s="88">
        <v>0</v>
      </c>
      <c r="W773" s="88">
        <v>2.0129395713216849E-3</v>
      </c>
      <c r="X773" s="88">
        <v>0.49595563575546853</v>
      </c>
    </row>
    <row r="774" spans="1:25" x14ac:dyDescent="0.75">
      <c r="A774" s="90" t="s">
        <v>72</v>
      </c>
      <c r="B774" s="88">
        <v>0.10796179745609788</v>
      </c>
      <c r="C774" s="88">
        <v>1.2048941507856169E-2</v>
      </c>
      <c r="D774" s="88">
        <v>2.0087144051758286E-3</v>
      </c>
      <c r="E774" s="88">
        <v>9.9941023722547422E-3</v>
      </c>
      <c r="F774" s="88">
        <v>1.0014524008626381E-2</v>
      </c>
      <c r="G774" s="88">
        <v>6.0706835086483868E-3</v>
      </c>
      <c r="H774" s="88">
        <v>1.4046564851899123E-2</v>
      </c>
      <c r="I774" s="88">
        <v>2.023150389507504E-3</v>
      </c>
      <c r="J774" s="88">
        <v>0</v>
      </c>
      <c r="K774" s="88">
        <v>0</v>
      </c>
      <c r="L774" s="88">
        <v>8.0698912899960385E-3</v>
      </c>
      <c r="M774" s="88">
        <v>0</v>
      </c>
      <c r="N774" s="88">
        <v>4.0132036442058006E-3</v>
      </c>
      <c r="O774" s="88">
        <v>4.0235905109810306E-3</v>
      </c>
      <c r="P774" s="88">
        <v>4.0489415078561681E-3</v>
      </c>
      <c r="Q774" s="88">
        <v>2.0419875885744464E-3</v>
      </c>
      <c r="R774" s="88">
        <v>4.0579199859161127E-3</v>
      </c>
      <c r="S774" s="88">
        <v>0</v>
      </c>
      <c r="T774" s="88">
        <v>2.0189252233616477E-3</v>
      </c>
      <c r="U774" s="88">
        <v>0</v>
      </c>
      <c r="V774" s="88">
        <v>0</v>
      </c>
      <c r="W774" s="88">
        <v>0</v>
      </c>
      <c r="X774" s="88">
        <v>0.19244293825095726</v>
      </c>
    </row>
    <row r="775" spans="1:25" x14ac:dyDescent="0.75">
      <c r="A775" s="90" t="s">
        <v>206</v>
      </c>
      <c r="B775" s="88">
        <v>0.18367501430394789</v>
      </c>
      <c r="C775" s="88">
        <v>7.9250033009110512E-3</v>
      </c>
      <c r="D775" s="88">
        <v>3.9536992209849922E-3</v>
      </c>
      <c r="E775" s="88">
        <v>7.989965230403592E-3</v>
      </c>
      <c r="F775" s="88">
        <v>2.3909511025042914E-2</v>
      </c>
      <c r="G775" s="88">
        <v>3.6178865366841249E-2</v>
      </c>
      <c r="H775" s="88">
        <v>9.9462171559350377E-3</v>
      </c>
      <c r="I775" s="88">
        <v>1.9581884600149641E-3</v>
      </c>
      <c r="J775" s="88">
        <v>0</v>
      </c>
      <c r="K775" s="88">
        <v>0</v>
      </c>
      <c r="L775" s="88">
        <v>9.90519783460235E-3</v>
      </c>
      <c r="M775" s="88">
        <v>0</v>
      </c>
      <c r="N775" s="88">
        <v>0</v>
      </c>
      <c r="O775" s="88">
        <v>0</v>
      </c>
      <c r="P775" s="88">
        <v>7.9774657805554341E-3</v>
      </c>
      <c r="Q775" s="88">
        <v>2.0279037014215924E-3</v>
      </c>
      <c r="R775" s="88">
        <v>0</v>
      </c>
      <c r="S775" s="88">
        <v>1.9956868095594386E-3</v>
      </c>
      <c r="T775" s="88">
        <v>4.0570397429690597E-3</v>
      </c>
      <c r="U775" s="88">
        <v>0</v>
      </c>
      <c r="V775" s="88">
        <v>0</v>
      </c>
      <c r="W775" s="88">
        <v>2.0129395713216849E-3</v>
      </c>
      <c r="X775" s="88">
        <v>0.30351269750451126</v>
      </c>
    </row>
    <row r="776" spans="1:25" x14ac:dyDescent="0.75">
      <c r="A776" s="131" t="s">
        <v>205</v>
      </c>
      <c r="B776" s="125">
        <v>0.59555336472866516</v>
      </c>
      <c r="C776" s="125">
        <v>3.803758637383918E-2</v>
      </c>
      <c r="D776" s="125">
        <v>9.9039654944764761E-3</v>
      </c>
      <c r="E776" s="125">
        <v>4.9857136569693233E-2</v>
      </c>
      <c r="F776" s="125">
        <v>6.5949386030544427E-2</v>
      </c>
      <c r="G776" s="125">
        <v>7.8266625588662472E-2</v>
      </c>
      <c r="H776" s="125">
        <v>4.4115311826063992E-2</v>
      </c>
      <c r="I776" s="125">
        <v>1.5907574490559396E-2</v>
      </c>
      <c r="J776" s="125">
        <v>1.9564279741208575E-3</v>
      </c>
      <c r="K776" s="125">
        <v>1.971392104220765E-3</v>
      </c>
      <c r="L776" s="125">
        <v>2.3932045244487478E-2</v>
      </c>
      <c r="M776" s="125">
        <v>2.0073060164605429E-3</v>
      </c>
      <c r="N776" s="125">
        <v>1.2100347695964086E-2</v>
      </c>
      <c r="O776" s="125">
        <v>4.0235905109810306E-3</v>
      </c>
      <c r="P776" s="125">
        <v>1.5959860921614364E-2</v>
      </c>
      <c r="Q776" s="125">
        <v>8.1417191144755961E-3</v>
      </c>
      <c r="R776" s="125">
        <v>6.0757889177412965E-3</v>
      </c>
      <c r="S776" s="125">
        <v>4.0177809075304782E-3</v>
      </c>
      <c r="T776" s="125">
        <v>1.2160556313542539E-2</v>
      </c>
      <c r="U776" s="125">
        <v>3.9940143479600372E-3</v>
      </c>
      <c r="V776" s="125">
        <v>4.0552792570749526E-3</v>
      </c>
      <c r="W776" s="125">
        <v>2.0129395713216849E-3</v>
      </c>
      <c r="X776" s="125">
        <v>1</v>
      </c>
    </row>
    <row r="777" spans="1:25" hidden="1" outlineLevel="1" x14ac:dyDescent="0.75">
      <c r="A777" s="123"/>
      <c r="B777" s="123"/>
      <c r="C777" s="123"/>
      <c r="D777" s="123"/>
      <c r="E777" s="123"/>
      <c r="F777" s="123"/>
      <c r="G777" s="123"/>
      <c r="H777" s="123"/>
      <c r="I777" s="123"/>
      <c r="J777" s="123"/>
      <c r="K777" s="123"/>
      <c r="L777" s="123"/>
      <c r="M777" s="123"/>
      <c r="N777" s="123"/>
      <c r="O777" s="123"/>
      <c r="P777" s="123"/>
      <c r="Q777" s="123"/>
      <c r="R777" s="123"/>
      <c r="S777" s="123"/>
      <c r="T777" s="123"/>
      <c r="U777" s="123"/>
      <c r="V777" s="123"/>
      <c r="W777" s="123"/>
      <c r="X777" s="123"/>
    </row>
    <row r="778" spans="1:25" hidden="1" outlineLevel="1" x14ac:dyDescent="0.75">
      <c r="A778" s="123"/>
      <c r="B778" s="123"/>
      <c r="C778" s="123"/>
      <c r="D778" s="123"/>
      <c r="E778" s="123"/>
      <c r="F778" s="123"/>
      <c r="G778" s="123"/>
      <c r="H778" s="123"/>
      <c r="I778" s="123"/>
      <c r="J778" s="123"/>
      <c r="K778" s="123"/>
      <c r="L778" s="123"/>
      <c r="M778" s="123"/>
      <c r="N778" s="123"/>
      <c r="O778" s="123"/>
      <c r="P778" s="123"/>
      <c r="Q778" s="123"/>
      <c r="R778" s="123"/>
      <c r="S778" s="123"/>
      <c r="T778" s="123"/>
      <c r="U778" s="123"/>
      <c r="V778" s="123"/>
      <c r="W778" s="123"/>
      <c r="X778" s="123"/>
    </row>
    <row r="779" spans="1:25" hidden="1" outlineLevel="1" x14ac:dyDescent="0.75">
      <c r="A779" s="133"/>
      <c r="B779" s="134"/>
      <c r="C779" s="134"/>
      <c r="D779" s="134"/>
      <c r="E779" s="134"/>
      <c r="F779" s="134"/>
      <c r="G779" s="134"/>
      <c r="H779" s="134"/>
      <c r="I779" s="134"/>
      <c r="J779" s="134"/>
      <c r="K779" s="134"/>
      <c r="L779" s="134"/>
      <c r="M779" s="134"/>
      <c r="N779" s="134"/>
      <c r="O779" s="134"/>
      <c r="P779" s="134"/>
      <c r="Q779" s="134"/>
      <c r="R779" s="134"/>
      <c r="S779" s="134"/>
      <c r="T779" s="134"/>
      <c r="U779" s="134"/>
      <c r="V779" s="134"/>
      <c r="W779" s="134"/>
      <c r="X779" s="134"/>
      <c r="Y779" s="56"/>
    </row>
    <row r="780" spans="1:25" hidden="1" outlineLevel="1" x14ac:dyDescent="0.75">
      <c r="A780" s="133"/>
      <c r="B780" s="134"/>
      <c r="C780" s="134"/>
      <c r="D780" s="134"/>
      <c r="E780" s="134"/>
      <c r="F780" s="134"/>
      <c r="G780" s="134"/>
      <c r="H780" s="134"/>
      <c r="I780" s="134"/>
      <c r="J780" s="134"/>
      <c r="K780" s="134"/>
      <c r="L780" s="134"/>
      <c r="M780" s="134"/>
      <c r="N780" s="134"/>
      <c r="O780" s="134"/>
      <c r="P780" s="134"/>
      <c r="Q780" s="134"/>
      <c r="R780" s="134"/>
      <c r="S780" s="134"/>
      <c r="T780" s="134"/>
      <c r="U780" s="134"/>
      <c r="V780" s="134"/>
      <c r="W780" s="134"/>
      <c r="X780" s="134"/>
      <c r="Y780" s="56"/>
    </row>
    <row r="781" spans="1:25" hidden="1" outlineLevel="1" x14ac:dyDescent="0.75">
      <c r="A781" s="133"/>
      <c r="B781" s="134"/>
      <c r="C781" s="134"/>
      <c r="D781" s="134"/>
      <c r="E781" s="134"/>
      <c r="F781" s="134"/>
      <c r="G781" s="134"/>
      <c r="H781" s="134"/>
      <c r="I781" s="134"/>
      <c r="J781" s="134"/>
      <c r="K781" s="134"/>
      <c r="L781" s="134"/>
      <c r="M781" s="134"/>
      <c r="N781" s="134"/>
      <c r="O781" s="134"/>
      <c r="P781" s="134"/>
      <c r="Q781" s="134"/>
      <c r="R781" s="134"/>
      <c r="S781" s="134"/>
      <c r="T781" s="134"/>
      <c r="U781" s="134"/>
      <c r="V781" s="134"/>
      <c r="W781" s="134"/>
      <c r="X781" s="134"/>
      <c r="Y781" s="56"/>
    </row>
    <row r="782" spans="1:25" hidden="1" outlineLevel="1" x14ac:dyDescent="0.75">
      <c r="A782" s="133"/>
      <c r="B782" s="134"/>
      <c r="C782" s="134"/>
      <c r="D782" s="134"/>
      <c r="E782" s="134"/>
      <c r="F782" s="134"/>
      <c r="G782" s="134"/>
      <c r="H782" s="134"/>
      <c r="I782" s="134"/>
      <c r="J782" s="134"/>
      <c r="K782" s="134"/>
      <c r="L782" s="134"/>
      <c r="M782" s="134"/>
      <c r="N782" s="134"/>
      <c r="O782" s="134"/>
      <c r="P782" s="134"/>
      <c r="Q782" s="134"/>
      <c r="R782" s="134"/>
      <c r="S782" s="134"/>
      <c r="T782" s="134"/>
      <c r="U782" s="134"/>
      <c r="V782" s="134"/>
      <c r="W782" s="134"/>
      <c r="X782" s="134"/>
      <c r="Y782" s="56"/>
    </row>
    <row r="783" spans="1:25" hidden="1" outlineLevel="1" x14ac:dyDescent="0.75">
      <c r="A783" s="133"/>
      <c r="B783" s="134"/>
      <c r="C783" s="134"/>
      <c r="D783" s="134"/>
      <c r="E783" s="134"/>
      <c r="F783" s="134"/>
      <c r="G783" s="134"/>
      <c r="H783" s="134"/>
      <c r="I783" s="134"/>
      <c r="J783" s="134"/>
      <c r="K783" s="134"/>
      <c r="L783" s="134"/>
      <c r="M783" s="134"/>
      <c r="N783" s="134"/>
      <c r="O783" s="134"/>
      <c r="P783" s="134"/>
      <c r="Q783" s="134"/>
      <c r="R783" s="134"/>
      <c r="S783" s="134"/>
      <c r="T783" s="134"/>
      <c r="U783" s="134"/>
      <c r="V783" s="134"/>
      <c r="W783" s="134"/>
      <c r="X783" s="134"/>
      <c r="Y783" s="56"/>
    </row>
    <row r="784" spans="1:25" hidden="1" outlineLevel="1" x14ac:dyDescent="0.75">
      <c r="A784" s="133"/>
      <c r="B784" s="134"/>
      <c r="C784" s="134"/>
      <c r="D784" s="134"/>
      <c r="E784" s="134"/>
      <c r="F784" s="134"/>
      <c r="G784" s="134"/>
      <c r="H784" s="134"/>
      <c r="I784" s="134"/>
      <c r="J784" s="134"/>
      <c r="K784" s="134"/>
      <c r="L784" s="134"/>
      <c r="M784" s="134"/>
      <c r="N784" s="134"/>
      <c r="O784" s="134"/>
      <c r="P784" s="134"/>
      <c r="Q784" s="134"/>
      <c r="R784" s="134"/>
      <c r="S784" s="134"/>
      <c r="T784" s="134"/>
      <c r="U784" s="134"/>
      <c r="V784" s="134"/>
      <c r="W784" s="134"/>
      <c r="X784" s="134"/>
      <c r="Y784" s="56"/>
    </row>
    <row r="785" spans="1:25" hidden="1" outlineLevel="1" x14ac:dyDescent="0.75">
      <c r="A785" s="133"/>
      <c r="B785" s="134"/>
      <c r="C785" s="134"/>
      <c r="D785" s="134"/>
      <c r="E785" s="134"/>
      <c r="F785" s="134"/>
      <c r="G785" s="134"/>
      <c r="H785" s="134"/>
      <c r="I785" s="134"/>
      <c r="J785" s="134"/>
      <c r="K785" s="134"/>
      <c r="L785" s="134"/>
      <c r="M785" s="134"/>
      <c r="N785" s="134"/>
      <c r="O785" s="134"/>
      <c r="P785" s="134"/>
      <c r="Q785" s="134"/>
      <c r="R785" s="134"/>
      <c r="S785" s="134"/>
      <c r="T785" s="134"/>
      <c r="U785" s="134"/>
      <c r="V785" s="134"/>
      <c r="W785" s="134"/>
      <c r="X785" s="134"/>
      <c r="Y785" s="56"/>
    </row>
    <row r="786" spans="1:25" hidden="1" outlineLevel="1" x14ac:dyDescent="0.75">
      <c r="A786" s="133"/>
      <c r="B786" s="134"/>
      <c r="C786" s="134"/>
      <c r="D786" s="134"/>
      <c r="E786" s="134"/>
      <c r="F786" s="134"/>
      <c r="G786" s="134"/>
      <c r="H786" s="134"/>
      <c r="I786" s="134"/>
      <c r="J786" s="134"/>
      <c r="K786" s="134"/>
      <c r="L786" s="134"/>
      <c r="M786" s="134"/>
      <c r="N786" s="134"/>
      <c r="O786" s="134"/>
      <c r="P786" s="134"/>
      <c r="Q786" s="134"/>
      <c r="R786" s="134"/>
      <c r="S786" s="134"/>
      <c r="T786" s="134"/>
      <c r="U786" s="134"/>
      <c r="V786" s="134"/>
      <c r="W786" s="134"/>
      <c r="X786" s="134"/>
      <c r="Y786" s="56"/>
    </row>
    <row r="787" spans="1:25" hidden="1" outlineLevel="1" x14ac:dyDescent="0.75">
      <c r="A787" s="133"/>
      <c r="B787" s="134"/>
      <c r="C787" s="134"/>
      <c r="D787" s="134"/>
      <c r="E787" s="134"/>
      <c r="F787" s="134"/>
      <c r="G787" s="134"/>
      <c r="H787" s="134"/>
      <c r="I787" s="134"/>
      <c r="J787" s="134"/>
      <c r="K787" s="134"/>
      <c r="L787" s="134"/>
      <c r="M787" s="134"/>
      <c r="N787" s="134"/>
      <c r="O787" s="134"/>
      <c r="P787" s="134"/>
      <c r="Q787" s="134"/>
      <c r="R787" s="134"/>
      <c r="S787" s="134"/>
      <c r="T787" s="134"/>
      <c r="U787" s="134"/>
      <c r="V787" s="134"/>
      <c r="W787" s="134"/>
      <c r="X787" s="134"/>
      <c r="Y787" s="56"/>
    </row>
    <row r="788" spans="1:25" hidden="1" outlineLevel="1" x14ac:dyDescent="0.75">
      <c r="A788" s="133"/>
      <c r="B788" s="134"/>
      <c r="C788" s="134"/>
      <c r="D788" s="134"/>
      <c r="E788" s="134"/>
      <c r="F788" s="134"/>
      <c r="G788" s="134"/>
      <c r="H788" s="134"/>
      <c r="I788" s="134"/>
      <c r="J788" s="134"/>
      <c r="K788" s="134"/>
      <c r="L788" s="134"/>
      <c r="M788" s="134"/>
      <c r="N788" s="134"/>
      <c r="O788" s="134"/>
      <c r="P788" s="134"/>
      <c r="Q788" s="134"/>
      <c r="R788" s="134"/>
      <c r="S788" s="134"/>
      <c r="T788" s="134"/>
      <c r="U788" s="134"/>
      <c r="V788" s="134"/>
      <c r="W788" s="134"/>
      <c r="X788" s="134"/>
      <c r="Y788" s="56"/>
    </row>
    <row r="789" spans="1:25" hidden="1" outlineLevel="1" x14ac:dyDescent="0.75">
      <c r="A789" s="133"/>
      <c r="B789" s="134"/>
      <c r="C789" s="134"/>
      <c r="D789" s="134"/>
      <c r="E789" s="134"/>
      <c r="F789" s="134"/>
      <c r="G789" s="134"/>
      <c r="H789" s="134"/>
      <c r="I789" s="134"/>
      <c r="J789" s="134"/>
      <c r="K789" s="134"/>
      <c r="L789" s="134"/>
      <c r="M789" s="134"/>
      <c r="N789" s="134"/>
      <c r="O789" s="134"/>
      <c r="P789" s="134"/>
      <c r="Q789" s="134"/>
      <c r="R789" s="134"/>
      <c r="S789" s="134"/>
      <c r="T789" s="134"/>
      <c r="U789" s="134"/>
      <c r="V789" s="134"/>
      <c r="W789" s="134"/>
      <c r="X789" s="134"/>
      <c r="Y789" s="56"/>
    </row>
    <row r="790" spans="1:25" hidden="1" outlineLevel="1" x14ac:dyDescent="0.75">
      <c r="A790" s="133"/>
      <c r="B790" s="134"/>
      <c r="C790" s="134"/>
      <c r="D790" s="134"/>
      <c r="E790" s="134"/>
      <c r="F790" s="134"/>
      <c r="G790" s="134"/>
      <c r="H790" s="134"/>
      <c r="I790" s="134"/>
      <c r="J790" s="134"/>
      <c r="K790" s="134"/>
      <c r="L790" s="134"/>
      <c r="M790" s="134"/>
      <c r="N790" s="134"/>
      <c r="O790" s="134"/>
      <c r="P790" s="134"/>
      <c r="Q790" s="134"/>
      <c r="R790" s="134"/>
      <c r="S790" s="134"/>
      <c r="T790" s="134"/>
      <c r="U790" s="134"/>
      <c r="V790" s="134"/>
      <c r="W790" s="134"/>
      <c r="X790" s="134"/>
      <c r="Y790" s="56"/>
    </row>
    <row r="791" spans="1:25" hidden="1" outlineLevel="1" x14ac:dyDescent="0.75">
      <c r="A791" s="133"/>
      <c r="B791" s="134"/>
      <c r="C791" s="134"/>
      <c r="D791" s="134"/>
      <c r="E791" s="134"/>
      <c r="F791" s="134"/>
      <c r="G791" s="134"/>
      <c r="H791" s="134"/>
      <c r="I791" s="134"/>
      <c r="J791" s="134"/>
      <c r="K791" s="134"/>
      <c r="L791" s="134"/>
      <c r="M791" s="134"/>
      <c r="N791" s="134"/>
      <c r="O791" s="134"/>
      <c r="P791" s="134"/>
      <c r="Q791" s="134"/>
      <c r="R791" s="134"/>
      <c r="S791" s="134"/>
      <c r="T791" s="134"/>
      <c r="U791" s="134"/>
      <c r="V791" s="134"/>
      <c r="W791" s="134"/>
      <c r="X791" s="134"/>
      <c r="Y791" s="56"/>
    </row>
    <row r="792" spans="1:25" hidden="1" outlineLevel="1" x14ac:dyDescent="0.75">
      <c r="A792" s="133"/>
      <c r="B792" s="134"/>
      <c r="C792" s="134"/>
      <c r="D792" s="134"/>
      <c r="E792" s="134"/>
      <c r="F792" s="134"/>
      <c r="G792" s="134"/>
      <c r="H792" s="134"/>
      <c r="I792" s="134"/>
      <c r="J792" s="134"/>
      <c r="K792" s="134"/>
      <c r="L792" s="134"/>
      <c r="M792" s="134"/>
      <c r="N792" s="134"/>
      <c r="O792" s="134"/>
      <c r="P792" s="134"/>
      <c r="Q792" s="134"/>
      <c r="R792" s="134"/>
      <c r="S792" s="134"/>
      <c r="T792" s="134"/>
      <c r="U792" s="134"/>
      <c r="V792" s="134"/>
      <c r="W792" s="134"/>
      <c r="X792" s="134"/>
      <c r="Y792" s="56"/>
    </row>
    <row r="793" spans="1:25" hidden="1" outlineLevel="1" x14ac:dyDescent="0.75">
      <c r="A793" s="133"/>
      <c r="B793" s="134"/>
      <c r="C793" s="134"/>
      <c r="D793" s="134"/>
      <c r="E793" s="134"/>
      <c r="F793" s="134"/>
      <c r="G793" s="134"/>
      <c r="H793" s="134"/>
      <c r="I793" s="134"/>
      <c r="J793" s="134"/>
      <c r="K793" s="134"/>
      <c r="L793" s="134"/>
      <c r="M793" s="134"/>
      <c r="N793" s="134"/>
      <c r="O793" s="134"/>
      <c r="P793" s="134"/>
      <c r="Q793" s="134"/>
      <c r="R793" s="134"/>
      <c r="S793" s="134"/>
      <c r="T793" s="134"/>
      <c r="U793" s="134"/>
      <c r="V793" s="134"/>
      <c r="W793" s="134"/>
      <c r="X793" s="134"/>
      <c r="Y793" s="56"/>
    </row>
    <row r="794" spans="1:25" hidden="1" outlineLevel="1" x14ac:dyDescent="0.75">
      <c r="A794" s="133"/>
      <c r="B794" s="134"/>
      <c r="C794" s="134"/>
      <c r="D794" s="134"/>
      <c r="E794" s="134"/>
      <c r="F794" s="134"/>
      <c r="G794" s="134"/>
      <c r="H794" s="134"/>
      <c r="I794" s="134"/>
      <c r="J794" s="134"/>
      <c r="K794" s="134"/>
      <c r="L794" s="134"/>
      <c r="M794" s="134"/>
      <c r="N794" s="134"/>
      <c r="O794" s="134"/>
      <c r="P794" s="134"/>
      <c r="Q794" s="134"/>
      <c r="R794" s="134"/>
      <c r="S794" s="134"/>
      <c r="T794" s="134"/>
      <c r="U794" s="134"/>
      <c r="V794" s="134"/>
      <c r="W794" s="134"/>
      <c r="X794" s="134"/>
      <c r="Y794" s="56"/>
    </row>
    <row r="795" spans="1:25" hidden="1" outlineLevel="1" x14ac:dyDescent="0.75">
      <c r="A795" s="133"/>
      <c r="B795" s="134"/>
      <c r="C795" s="134"/>
      <c r="D795" s="134"/>
      <c r="E795" s="134"/>
      <c r="F795" s="134"/>
      <c r="G795" s="134"/>
      <c r="H795" s="134"/>
      <c r="I795" s="134"/>
      <c r="J795" s="134"/>
      <c r="K795" s="134"/>
      <c r="L795" s="134"/>
      <c r="M795" s="134"/>
      <c r="N795" s="134"/>
      <c r="O795" s="134"/>
      <c r="P795" s="134"/>
      <c r="Q795" s="134"/>
      <c r="R795" s="134"/>
      <c r="S795" s="134"/>
      <c r="T795" s="134"/>
      <c r="U795" s="134"/>
      <c r="V795" s="134"/>
      <c r="W795" s="134"/>
      <c r="X795" s="134"/>
      <c r="Y795" s="56"/>
    </row>
    <row r="796" spans="1:25" hidden="1" outlineLevel="1" x14ac:dyDescent="0.75">
      <c r="A796" s="133"/>
      <c r="B796" s="134"/>
      <c r="C796" s="134"/>
      <c r="D796" s="134"/>
      <c r="E796" s="134"/>
      <c r="F796" s="134"/>
      <c r="G796" s="134"/>
      <c r="H796" s="134"/>
      <c r="I796" s="134"/>
      <c r="J796" s="134"/>
      <c r="K796" s="134"/>
      <c r="L796" s="134"/>
      <c r="M796" s="134"/>
      <c r="N796" s="134"/>
      <c r="O796" s="134"/>
      <c r="P796" s="134"/>
      <c r="Q796" s="134"/>
      <c r="R796" s="134"/>
      <c r="S796" s="134"/>
      <c r="T796" s="134"/>
      <c r="U796" s="134"/>
      <c r="V796" s="134"/>
      <c r="W796" s="134"/>
      <c r="X796" s="134"/>
      <c r="Y796" s="56"/>
    </row>
    <row r="797" spans="1:25" hidden="1" outlineLevel="1" x14ac:dyDescent="0.75">
      <c r="A797" s="133"/>
      <c r="B797" s="134"/>
      <c r="C797" s="134"/>
      <c r="D797" s="134"/>
      <c r="E797" s="134"/>
      <c r="F797" s="134"/>
      <c r="G797" s="134"/>
      <c r="H797" s="134"/>
      <c r="I797" s="134"/>
      <c r="J797" s="134"/>
      <c r="K797" s="134"/>
      <c r="L797" s="134"/>
      <c r="M797" s="134"/>
      <c r="N797" s="134"/>
      <c r="O797" s="134"/>
      <c r="P797" s="134"/>
      <c r="Q797" s="134"/>
      <c r="R797" s="134"/>
      <c r="S797" s="134"/>
      <c r="T797" s="134"/>
      <c r="U797" s="134"/>
      <c r="V797" s="134"/>
      <c r="W797" s="134"/>
      <c r="X797" s="134"/>
      <c r="Y797" s="56"/>
    </row>
    <row r="798" spans="1:25" hidden="1" outlineLevel="1" x14ac:dyDescent="0.75">
      <c r="A798" s="133"/>
      <c r="B798" s="134"/>
      <c r="C798" s="134"/>
      <c r="D798" s="134"/>
      <c r="E798" s="134"/>
      <c r="F798" s="134"/>
      <c r="G798" s="134"/>
      <c r="H798" s="134"/>
      <c r="I798" s="134"/>
      <c r="J798" s="134"/>
      <c r="K798" s="134"/>
      <c r="L798" s="134"/>
      <c r="M798" s="134"/>
      <c r="N798" s="134"/>
      <c r="O798" s="134"/>
      <c r="P798" s="134"/>
      <c r="Q798" s="134"/>
      <c r="R798" s="134"/>
      <c r="S798" s="134"/>
      <c r="T798" s="134"/>
      <c r="U798" s="134"/>
      <c r="V798" s="134"/>
      <c r="W798" s="134"/>
      <c r="X798" s="134"/>
      <c r="Y798" s="56"/>
    </row>
    <row r="799" spans="1:25" hidden="1" outlineLevel="1" x14ac:dyDescent="0.75">
      <c r="A799" s="133"/>
      <c r="B799" s="134"/>
      <c r="C799" s="134"/>
      <c r="D799" s="134"/>
      <c r="E799" s="134"/>
      <c r="F799" s="134"/>
      <c r="G799" s="134"/>
      <c r="H799" s="134"/>
      <c r="I799" s="134"/>
      <c r="J799" s="134"/>
      <c r="K799" s="134"/>
      <c r="L799" s="134"/>
      <c r="M799" s="134"/>
      <c r="N799" s="134"/>
      <c r="O799" s="134"/>
      <c r="P799" s="134"/>
      <c r="Q799" s="134"/>
      <c r="R799" s="134"/>
      <c r="S799" s="134"/>
      <c r="T799" s="134"/>
      <c r="U799" s="134"/>
      <c r="V799" s="134"/>
      <c r="W799" s="134"/>
      <c r="X799" s="134"/>
      <c r="Y799" s="56"/>
    </row>
    <row r="800" spans="1:25" hidden="1" outlineLevel="1" x14ac:dyDescent="0.75">
      <c r="A800" s="133"/>
      <c r="B800" s="134"/>
      <c r="C800" s="134"/>
      <c r="D800" s="134"/>
      <c r="E800" s="134"/>
      <c r="F800" s="134"/>
      <c r="G800" s="134"/>
      <c r="H800" s="134"/>
      <c r="I800" s="134"/>
      <c r="J800" s="134"/>
      <c r="K800" s="134"/>
      <c r="L800" s="134"/>
      <c r="M800" s="134"/>
      <c r="N800" s="134"/>
      <c r="O800" s="134"/>
      <c r="P800" s="134"/>
      <c r="Q800" s="134"/>
      <c r="R800" s="134"/>
      <c r="S800" s="134"/>
      <c r="T800" s="134"/>
      <c r="U800" s="134"/>
      <c r="V800" s="134"/>
      <c r="W800" s="134"/>
      <c r="X800" s="134"/>
      <c r="Y800" s="56"/>
    </row>
    <row r="801" spans="1:25" hidden="1" outlineLevel="1" x14ac:dyDescent="0.75">
      <c r="A801" s="133"/>
      <c r="B801" s="134"/>
      <c r="C801" s="134"/>
      <c r="D801" s="134"/>
      <c r="E801" s="134"/>
      <c r="F801" s="134"/>
      <c r="G801" s="134"/>
      <c r="H801" s="134"/>
      <c r="I801" s="134"/>
      <c r="J801" s="134"/>
      <c r="K801" s="134"/>
      <c r="L801" s="134"/>
      <c r="M801" s="134"/>
      <c r="N801" s="134"/>
      <c r="O801" s="134"/>
      <c r="P801" s="134"/>
      <c r="Q801" s="134"/>
      <c r="R801" s="134"/>
      <c r="S801" s="134"/>
      <c r="T801" s="134"/>
      <c r="U801" s="134"/>
      <c r="V801" s="134"/>
      <c r="W801" s="134"/>
      <c r="X801" s="134"/>
      <c r="Y801" s="56"/>
    </row>
    <row r="802" spans="1:25" hidden="1" outlineLevel="1" x14ac:dyDescent="0.75">
      <c r="A802" s="133"/>
      <c r="B802" s="134"/>
      <c r="C802" s="134"/>
      <c r="D802" s="134"/>
      <c r="E802" s="134"/>
      <c r="F802" s="134"/>
      <c r="G802" s="134"/>
      <c r="H802" s="134"/>
      <c r="I802" s="134"/>
      <c r="J802" s="134"/>
      <c r="K802" s="134"/>
      <c r="L802" s="134"/>
      <c r="M802" s="134"/>
      <c r="N802" s="134"/>
      <c r="O802" s="134"/>
      <c r="P802" s="134"/>
      <c r="Q802" s="134"/>
      <c r="R802" s="134"/>
      <c r="S802" s="134"/>
      <c r="T802" s="134"/>
      <c r="U802" s="134"/>
      <c r="V802" s="134"/>
      <c r="W802" s="134"/>
      <c r="X802" s="134"/>
      <c r="Y802" s="56"/>
    </row>
    <row r="803" spans="1:25" hidden="1" outlineLevel="1" x14ac:dyDescent="0.75">
      <c r="A803" s="133"/>
      <c r="B803" s="134"/>
      <c r="C803" s="134"/>
      <c r="D803" s="134"/>
      <c r="E803" s="134"/>
      <c r="F803" s="134"/>
      <c r="G803" s="134"/>
      <c r="H803" s="134"/>
      <c r="I803" s="134"/>
      <c r="J803" s="134"/>
      <c r="K803" s="134"/>
      <c r="L803" s="134"/>
      <c r="M803" s="134"/>
      <c r="N803" s="134"/>
      <c r="O803" s="134"/>
      <c r="P803" s="134"/>
      <c r="Q803" s="134"/>
      <c r="R803" s="134"/>
      <c r="S803" s="134"/>
      <c r="T803" s="134"/>
      <c r="U803" s="134"/>
      <c r="V803" s="134"/>
      <c r="W803" s="134"/>
      <c r="X803" s="134"/>
      <c r="Y803" s="56"/>
    </row>
    <row r="804" spans="1:25" hidden="1" outlineLevel="1" x14ac:dyDescent="0.75">
      <c r="A804" s="133"/>
      <c r="B804" s="134"/>
      <c r="C804" s="134"/>
      <c r="D804" s="134"/>
      <c r="E804" s="134"/>
      <c r="F804" s="134"/>
      <c r="G804" s="134"/>
      <c r="H804" s="134"/>
      <c r="I804" s="134"/>
      <c r="J804" s="134"/>
      <c r="K804" s="134"/>
      <c r="L804" s="134"/>
      <c r="M804" s="134"/>
      <c r="N804" s="134"/>
      <c r="O804" s="134"/>
      <c r="P804" s="134"/>
      <c r="Q804" s="134"/>
      <c r="R804" s="134"/>
      <c r="S804" s="134"/>
      <c r="T804" s="134"/>
      <c r="U804" s="134"/>
      <c r="V804" s="134"/>
      <c r="W804" s="134"/>
      <c r="X804" s="134"/>
      <c r="Y804" s="56"/>
    </row>
    <row r="805" spans="1:25" hidden="1" outlineLevel="1" x14ac:dyDescent="0.75">
      <c r="A805" s="133"/>
      <c r="B805" s="134"/>
      <c r="C805" s="134"/>
      <c r="D805" s="134"/>
      <c r="E805" s="134"/>
      <c r="F805" s="134"/>
      <c r="G805" s="134"/>
      <c r="H805" s="134"/>
      <c r="I805" s="134"/>
      <c r="J805" s="134"/>
      <c r="K805" s="134"/>
      <c r="L805" s="134"/>
      <c r="M805" s="134"/>
      <c r="N805" s="134"/>
      <c r="O805" s="134"/>
      <c r="P805" s="134"/>
      <c r="Q805" s="134"/>
      <c r="R805" s="134"/>
      <c r="S805" s="134"/>
      <c r="T805" s="134"/>
      <c r="U805" s="134"/>
      <c r="V805" s="134"/>
      <c r="W805" s="134"/>
      <c r="X805" s="134"/>
      <c r="Y805" s="56"/>
    </row>
    <row r="806" spans="1:25" hidden="1" outlineLevel="1" x14ac:dyDescent="0.75">
      <c r="A806" s="133"/>
      <c r="B806" s="134"/>
      <c r="C806" s="134"/>
      <c r="D806" s="134"/>
      <c r="E806" s="134"/>
      <c r="F806" s="134"/>
      <c r="G806" s="134"/>
      <c r="H806" s="134"/>
      <c r="I806" s="134"/>
      <c r="J806" s="134"/>
      <c r="K806" s="134"/>
      <c r="L806" s="134"/>
      <c r="M806" s="134"/>
      <c r="N806" s="134"/>
      <c r="O806" s="134"/>
      <c r="P806" s="134"/>
      <c r="Q806" s="134"/>
      <c r="R806" s="134"/>
      <c r="S806" s="134"/>
      <c r="T806" s="134"/>
      <c r="U806" s="134"/>
      <c r="V806" s="134"/>
      <c r="W806" s="134"/>
      <c r="X806" s="134"/>
      <c r="Y806" s="56"/>
    </row>
    <row r="807" spans="1:25" hidden="1" outlineLevel="1" x14ac:dyDescent="0.75">
      <c r="A807" s="133"/>
      <c r="B807" s="134"/>
      <c r="C807" s="134"/>
      <c r="D807" s="134"/>
      <c r="E807" s="134"/>
      <c r="F807" s="134"/>
      <c r="G807" s="134"/>
      <c r="H807" s="134"/>
      <c r="I807" s="134"/>
      <c r="J807" s="134"/>
      <c r="K807" s="134"/>
      <c r="L807" s="134"/>
      <c r="M807" s="134"/>
      <c r="N807" s="134"/>
      <c r="O807" s="134"/>
      <c r="P807" s="134"/>
      <c r="Q807" s="134"/>
      <c r="R807" s="134"/>
      <c r="S807" s="134"/>
      <c r="T807" s="134"/>
      <c r="U807" s="134"/>
      <c r="V807" s="134"/>
      <c r="W807" s="134"/>
      <c r="X807" s="134"/>
      <c r="Y807" s="56"/>
    </row>
    <row r="808" spans="1:25" hidden="1" outlineLevel="1" x14ac:dyDescent="0.75">
      <c r="A808" s="133"/>
      <c r="B808" s="134"/>
      <c r="C808" s="134"/>
      <c r="D808" s="134"/>
      <c r="E808" s="134"/>
      <c r="F808" s="134"/>
      <c r="G808" s="134"/>
      <c r="H808" s="134"/>
      <c r="I808" s="134"/>
      <c r="J808" s="134"/>
      <c r="K808" s="134"/>
      <c r="L808" s="134"/>
      <c r="M808" s="134"/>
      <c r="N808" s="134"/>
      <c r="O808" s="134"/>
      <c r="P808" s="134"/>
      <c r="Q808" s="134"/>
      <c r="R808" s="134"/>
      <c r="S808" s="134"/>
      <c r="T808" s="134"/>
      <c r="U808" s="134"/>
      <c r="V808" s="134"/>
      <c r="W808" s="134"/>
      <c r="X808" s="134"/>
      <c r="Y808" s="56"/>
    </row>
    <row r="809" spans="1:25" hidden="1" outlineLevel="1" x14ac:dyDescent="0.75">
      <c r="A809" s="133"/>
      <c r="B809" s="134"/>
      <c r="C809" s="134"/>
      <c r="D809" s="134"/>
      <c r="E809" s="134"/>
      <c r="F809" s="134"/>
      <c r="G809" s="134"/>
      <c r="H809" s="134"/>
      <c r="I809" s="134"/>
      <c r="J809" s="134"/>
      <c r="K809" s="134"/>
      <c r="L809" s="134"/>
      <c r="M809" s="134"/>
      <c r="N809" s="134"/>
      <c r="O809" s="134"/>
      <c r="P809" s="134"/>
      <c r="Q809" s="134"/>
      <c r="R809" s="134"/>
      <c r="S809" s="134"/>
      <c r="T809" s="134"/>
      <c r="U809" s="134"/>
      <c r="V809" s="134"/>
      <c r="W809" s="134"/>
      <c r="X809" s="134"/>
      <c r="Y809" s="56"/>
    </row>
    <row r="810" spans="1:25" hidden="1" outlineLevel="1" x14ac:dyDescent="0.75">
      <c r="A810" s="133"/>
      <c r="B810" s="134"/>
      <c r="C810" s="134"/>
      <c r="D810" s="134"/>
      <c r="E810" s="134"/>
      <c r="F810" s="134"/>
      <c r="G810" s="134"/>
      <c r="H810" s="134"/>
      <c r="I810" s="134"/>
      <c r="J810" s="134"/>
      <c r="K810" s="134"/>
      <c r="L810" s="134"/>
      <c r="M810" s="134"/>
      <c r="N810" s="134"/>
      <c r="O810" s="134"/>
      <c r="P810" s="134"/>
      <c r="Q810" s="134"/>
      <c r="R810" s="134"/>
      <c r="S810" s="134"/>
      <c r="T810" s="134"/>
      <c r="U810" s="134"/>
      <c r="V810" s="134"/>
      <c r="W810" s="134"/>
      <c r="X810" s="134"/>
      <c r="Y810" s="56"/>
    </row>
    <row r="811" spans="1:25" hidden="1" outlineLevel="1" x14ac:dyDescent="0.75">
      <c r="A811" s="133"/>
      <c r="B811" s="134"/>
      <c r="C811" s="134"/>
      <c r="D811" s="134"/>
      <c r="E811" s="134"/>
      <c r="F811" s="134"/>
      <c r="G811" s="134"/>
      <c r="H811" s="134"/>
      <c r="I811" s="134"/>
      <c r="J811" s="134"/>
      <c r="K811" s="134"/>
      <c r="L811" s="134"/>
      <c r="M811" s="134"/>
      <c r="N811" s="134"/>
      <c r="O811" s="134"/>
      <c r="P811" s="134"/>
      <c r="Q811" s="134"/>
      <c r="R811" s="134"/>
      <c r="S811" s="134"/>
      <c r="T811" s="134"/>
      <c r="U811" s="134"/>
      <c r="V811" s="134"/>
      <c r="W811" s="134"/>
      <c r="X811" s="134"/>
      <c r="Y811" s="56"/>
    </row>
    <row r="812" spans="1:25" hidden="1" outlineLevel="1" x14ac:dyDescent="0.75">
      <c r="A812" s="133"/>
      <c r="B812" s="134"/>
      <c r="C812" s="134"/>
      <c r="D812" s="134"/>
      <c r="E812" s="134"/>
      <c r="F812" s="134"/>
      <c r="G812" s="134"/>
      <c r="H812" s="134"/>
      <c r="I812" s="134"/>
      <c r="J812" s="134"/>
      <c r="K812" s="134"/>
      <c r="L812" s="134"/>
      <c r="M812" s="134"/>
      <c r="N812" s="134"/>
      <c r="O812" s="134"/>
      <c r="P812" s="134"/>
      <c r="Q812" s="134"/>
      <c r="R812" s="134"/>
      <c r="S812" s="134"/>
      <c r="T812" s="134"/>
      <c r="U812" s="134"/>
      <c r="V812" s="134"/>
      <c r="W812" s="134"/>
      <c r="X812" s="134"/>
      <c r="Y812" s="56"/>
    </row>
    <row r="813" spans="1:25" hidden="1" outlineLevel="1" x14ac:dyDescent="0.75">
      <c r="A813" s="133"/>
      <c r="B813" s="134"/>
      <c r="C813" s="134"/>
      <c r="D813" s="134"/>
      <c r="E813" s="134"/>
      <c r="F813" s="134"/>
      <c r="G813" s="134"/>
      <c r="H813" s="134"/>
      <c r="I813" s="134"/>
      <c r="J813" s="134"/>
      <c r="K813" s="134"/>
      <c r="L813" s="134"/>
      <c r="M813" s="134"/>
      <c r="N813" s="134"/>
      <c r="O813" s="134"/>
      <c r="P813" s="134"/>
      <c r="Q813" s="134"/>
      <c r="R813" s="134"/>
      <c r="S813" s="134"/>
      <c r="T813" s="134"/>
      <c r="U813" s="134"/>
      <c r="V813" s="134"/>
      <c r="W813" s="134"/>
      <c r="X813" s="134"/>
      <c r="Y813" s="56"/>
    </row>
    <row r="814" spans="1:25" hidden="1" outlineLevel="1" x14ac:dyDescent="0.75">
      <c r="A814" s="133"/>
      <c r="B814" s="134"/>
      <c r="C814" s="134"/>
      <c r="D814" s="134"/>
      <c r="E814" s="134"/>
      <c r="F814" s="134"/>
      <c r="G814" s="134"/>
      <c r="H814" s="134"/>
      <c r="I814" s="134"/>
      <c r="J814" s="134"/>
      <c r="K814" s="134"/>
      <c r="L814" s="134"/>
      <c r="M814" s="134"/>
      <c r="N814" s="134"/>
      <c r="O814" s="134"/>
      <c r="P814" s="134"/>
      <c r="Q814" s="134"/>
      <c r="R814" s="134"/>
      <c r="S814" s="134"/>
      <c r="T814" s="134"/>
      <c r="U814" s="134"/>
      <c r="V814" s="134"/>
      <c r="W814" s="134"/>
      <c r="X814" s="134"/>
      <c r="Y814" s="56"/>
    </row>
    <row r="815" spans="1:25" hidden="1" outlineLevel="1" x14ac:dyDescent="0.75">
      <c r="A815" s="133"/>
      <c r="B815" s="134"/>
      <c r="C815" s="134"/>
      <c r="D815" s="134"/>
      <c r="E815" s="134"/>
      <c r="F815" s="134"/>
      <c r="G815" s="134"/>
      <c r="H815" s="134"/>
      <c r="I815" s="134"/>
      <c r="J815" s="134"/>
      <c r="K815" s="134"/>
      <c r="L815" s="134"/>
      <c r="M815" s="134"/>
      <c r="N815" s="134"/>
      <c r="O815" s="134"/>
      <c r="P815" s="134"/>
      <c r="Q815" s="134"/>
      <c r="R815" s="134"/>
      <c r="S815" s="134"/>
      <c r="T815" s="134"/>
      <c r="U815" s="134"/>
      <c r="V815" s="134"/>
      <c r="W815" s="134"/>
      <c r="X815" s="134"/>
      <c r="Y815" s="56"/>
    </row>
    <row r="816" spans="1:25" hidden="1" outlineLevel="1" x14ac:dyDescent="0.75">
      <c r="A816" s="133"/>
      <c r="B816" s="134"/>
      <c r="C816" s="134"/>
      <c r="D816" s="134"/>
      <c r="E816" s="134"/>
      <c r="F816" s="134"/>
      <c r="G816" s="134"/>
      <c r="H816" s="134"/>
      <c r="I816" s="134"/>
      <c r="J816" s="134"/>
      <c r="K816" s="134"/>
      <c r="L816" s="134"/>
      <c r="M816" s="134"/>
      <c r="N816" s="134"/>
      <c r="O816" s="134"/>
      <c r="P816" s="134"/>
      <c r="Q816" s="134"/>
      <c r="R816" s="134"/>
      <c r="S816" s="134"/>
      <c r="T816" s="134"/>
      <c r="U816" s="134"/>
      <c r="V816" s="134"/>
      <c r="W816" s="134"/>
      <c r="X816" s="134"/>
      <c r="Y816" s="56"/>
    </row>
    <row r="817" spans="1:25" hidden="1" outlineLevel="1" x14ac:dyDescent="0.75">
      <c r="A817" s="133"/>
      <c r="B817" s="134"/>
      <c r="C817" s="134"/>
      <c r="D817" s="134"/>
      <c r="E817" s="134"/>
      <c r="F817" s="134"/>
      <c r="G817" s="134"/>
      <c r="H817" s="134"/>
      <c r="I817" s="134"/>
      <c r="J817" s="134"/>
      <c r="K817" s="134"/>
      <c r="L817" s="134"/>
      <c r="M817" s="134"/>
      <c r="N817" s="134"/>
      <c r="O817" s="134"/>
      <c r="P817" s="134"/>
      <c r="Q817" s="134"/>
      <c r="R817" s="134"/>
      <c r="S817" s="134"/>
      <c r="T817" s="134"/>
      <c r="U817" s="134"/>
      <c r="V817" s="134"/>
      <c r="W817" s="134"/>
      <c r="X817" s="134"/>
      <c r="Y817" s="56"/>
    </row>
    <row r="818" spans="1:25" hidden="1" outlineLevel="1" x14ac:dyDescent="0.75">
      <c r="A818" s="133"/>
      <c r="B818" s="134"/>
      <c r="C818" s="134"/>
      <c r="D818" s="134"/>
      <c r="E818" s="134"/>
      <c r="F818" s="134"/>
      <c r="G818" s="134"/>
      <c r="H818" s="134"/>
      <c r="I818" s="134"/>
      <c r="J818" s="134"/>
      <c r="K818" s="134"/>
      <c r="L818" s="134"/>
      <c r="M818" s="134"/>
      <c r="N818" s="134"/>
      <c r="O818" s="134"/>
      <c r="P818" s="134"/>
      <c r="Q818" s="134"/>
      <c r="R818" s="134"/>
      <c r="S818" s="134"/>
      <c r="T818" s="134"/>
      <c r="U818" s="134"/>
      <c r="V818" s="134"/>
      <c r="W818" s="134"/>
      <c r="X818" s="134"/>
      <c r="Y818" s="56"/>
    </row>
    <row r="819" spans="1:25" hidden="1" outlineLevel="1" x14ac:dyDescent="0.75">
      <c r="A819" s="133"/>
      <c r="B819" s="134"/>
      <c r="C819" s="134"/>
      <c r="D819" s="134"/>
      <c r="E819" s="134"/>
      <c r="F819" s="134"/>
      <c r="G819" s="134"/>
      <c r="H819" s="134"/>
      <c r="I819" s="134"/>
      <c r="J819" s="134"/>
      <c r="K819" s="134"/>
      <c r="L819" s="134"/>
      <c r="M819" s="134"/>
      <c r="N819" s="134"/>
      <c r="O819" s="134"/>
      <c r="P819" s="134"/>
      <c r="Q819" s="134"/>
      <c r="R819" s="134"/>
      <c r="S819" s="134"/>
      <c r="T819" s="134"/>
      <c r="U819" s="134"/>
      <c r="V819" s="134"/>
      <c r="W819" s="134"/>
      <c r="X819" s="134"/>
      <c r="Y819" s="56"/>
    </row>
    <row r="820" spans="1:25" hidden="1" outlineLevel="1" x14ac:dyDescent="0.75">
      <c r="A820" s="133"/>
      <c r="B820" s="134"/>
      <c r="C820" s="134"/>
      <c r="D820" s="134"/>
      <c r="E820" s="134"/>
      <c r="F820" s="134"/>
      <c r="G820" s="134"/>
      <c r="H820" s="134"/>
      <c r="I820" s="134"/>
      <c r="J820" s="134"/>
      <c r="K820" s="134"/>
      <c r="L820" s="134"/>
      <c r="M820" s="134"/>
      <c r="N820" s="134"/>
      <c r="O820" s="134"/>
      <c r="P820" s="134"/>
      <c r="Q820" s="134"/>
      <c r="R820" s="134"/>
      <c r="S820" s="134"/>
      <c r="T820" s="134"/>
      <c r="U820" s="134"/>
      <c r="V820" s="134"/>
      <c r="W820" s="134"/>
      <c r="X820" s="134"/>
      <c r="Y820" s="56"/>
    </row>
    <row r="821" spans="1:25" hidden="1" outlineLevel="1" x14ac:dyDescent="0.75">
      <c r="A821" s="133"/>
      <c r="B821" s="134"/>
      <c r="C821" s="134"/>
      <c r="D821" s="134"/>
      <c r="E821" s="134"/>
      <c r="F821" s="134"/>
      <c r="G821" s="134"/>
      <c r="H821" s="134"/>
      <c r="I821" s="134"/>
      <c r="J821" s="134"/>
      <c r="K821" s="134"/>
      <c r="L821" s="134"/>
      <c r="M821" s="134"/>
      <c r="N821" s="134"/>
      <c r="O821" s="134"/>
      <c r="P821" s="134"/>
      <c r="Q821" s="134"/>
      <c r="R821" s="134"/>
      <c r="S821" s="134"/>
      <c r="T821" s="134"/>
      <c r="U821" s="134"/>
      <c r="V821" s="134"/>
      <c r="W821" s="134"/>
      <c r="X821" s="134"/>
      <c r="Y821" s="56"/>
    </row>
    <row r="822" spans="1:25" hidden="1" outlineLevel="1" x14ac:dyDescent="0.75">
      <c r="A822" s="133"/>
      <c r="B822" s="134"/>
      <c r="C822" s="134"/>
      <c r="D822" s="134"/>
      <c r="E822" s="134"/>
      <c r="F822" s="134"/>
      <c r="G822" s="134"/>
      <c r="H822" s="134"/>
      <c r="I822" s="134"/>
      <c r="J822" s="134"/>
      <c r="K822" s="134"/>
      <c r="L822" s="134"/>
      <c r="M822" s="134"/>
      <c r="N822" s="134"/>
      <c r="O822" s="134"/>
      <c r="P822" s="134"/>
      <c r="Q822" s="134"/>
      <c r="R822" s="134"/>
      <c r="S822" s="134"/>
      <c r="T822" s="134"/>
      <c r="U822" s="134"/>
      <c r="V822" s="134"/>
      <c r="W822" s="134"/>
      <c r="X822" s="134"/>
      <c r="Y822" s="56"/>
    </row>
    <row r="823" spans="1:25" hidden="1" outlineLevel="1" x14ac:dyDescent="0.75">
      <c r="A823" s="133"/>
      <c r="B823" s="134"/>
      <c r="C823" s="134"/>
      <c r="D823" s="134"/>
      <c r="E823" s="134"/>
      <c r="F823" s="134"/>
      <c r="G823" s="134"/>
      <c r="H823" s="134"/>
      <c r="I823" s="134"/>
      <c r="J823" s="134"/>
      <c r="K823" s="134"/>
      <c r="L823" s="134"/>
      <c r="M823" s="134"/>
      <c r="N823" s="134"/>
      <c r="O823" s="134"/>
      <c r="P823" s="134"/>
      <c r="Q823" s="134"/>
      <c r="R823" s="134"/>
      <c r="S823" s="134"/>
      <c r="T823" s="134"/>
      <c r="U823" s="134"/>
      <c r="V823" s="134"/>
      <c r="W823" s="134"/>
      <c r="X823" s="134"/>
      <c r="Y823" s="56"/>
    </row>
    <row r="824" spans="1:25" hidden="1" outlineLevel="1" x14ac:dyDescent="0.75">
      <c r="A824" s="133"/>
      <c r="B824" s="134"/>
      <c r="C824" s="134"/>
      <c r="D824" s="134"/>
      <c r="E824" s="134"/>
      <c r="F824" s="134"/>
      <c r="G824" s="134"/>
      <c r="H824" s="134"/>
      <c r="I824" s="134"/>
      <c r="J824" s="134"/>
      <c r="K824" s="134"/>
      <c r="L824" s="134"/>
      <c r="M824" s="134"/>
      <c r="N824" s="134"/>
      <c r="O824" s="134"/>
      <c r="P824" s="134"/>
      <c r="Q824" s="134"/>
      <c r="R824" s="134"/>
      <c r="S824" s="134"/>
      <c r="T824" s="134"/>
      <c r="U824" s="134"/>
      <c r="V824" s="134"/>
      <c r="W824" s="134"/>
      <c r="X824" s="134"/>
      <c r="Y824" s="56"/>
    </row>
    <row r="825" spans="1:25" hidden="1" outlineLevel="1" x14ac:dyDescent="0.75">
      <c r="A825" s="133"/>
      <c r="B825" s="134"/>
      <c r="C825" s="134"/>
      <c r="D825" s="134"/>
      <c r="E825" s="134"/>
      <c r="F825" s="134"/>
      <c r="G825" s="134"/>
      <c r="H825" s="134"/>
      <c r="I825" s="134"/>
      <c r="J825" s="134"/>
      <c r="K825" s="134"/>
      <c r="L825" s="134"/>
      <c r="M825" s="134"/>
      <c r="N825" s="134"/>
      <c r="O825" s="134"/>
      <c r="P825" s="134"/>
      <c r="Q825" s="134"/>
      <c r="R825" s="134"/>
      <c r="S825" s="134"/>
      <c r="T825" s="134"/>
      <c r="U825" s="134"/>
      <c r="V825" s="134"/>
      <c r="W825" s="134"/>
      <c r="X825" s="134"/>
      <c r="Y825" s="56"/>
    </row>
    <row r="826" spans="1:25" hidden="1" outlineLevel="1" x14ac:dyDescent="0.75">
      <c r="A826" s="133"/>
      <c r="B826" s="134"/>
      <c r="C826" s="134"/>
      <c r="D826" s="134"/>
      <c r="E826" s="134"/>
      <c r="F826" s="134"/>
      <c r="G826" s="134"/>
      <c r="H826" s="134"/>
      <c r="I826" s="134"/>
      <c r="J826" s="134"/>
      <c r="K826" s="134"/>
      <c r="L826" s="134"/>
      <c r="M826" s="134"/>
      <c r="N826" s="134"/>
      <c r="O826" s="134"/>
      <c r="P826" s="134"/>
      <c r="Q826" s="134"/>
      <c r="R826" s="134"/>
      <c r="S826" s="134"/>
      <c r="T826" s="134"/>
      <c r="U826" s="134"/>
      <c r="V826" s="134"/>
      <c r="W826" s="134"/>
      <c r="X826" s="134"/>
      <c r="Y826" s="56"/>
    </row>
    <row r="827" spans="1:25" s="36" customFormat="1" ht="35" customHeight="1" collapsed="1" x14ac:dyDescent="0.75">
      <c r="A827" s="35" t="s">
        <v>211</v>
      </c>
      <c r="B827" s="35"/>
      <c r="C827" s="35"/>
      <c r="D827" s="35"/>
      <c r="E827" s="35"/>
      <c r="F827" s="35"/>
      <c r="G827" s="35"/>
      <c r="H827" s="35"/>
      <c r="I827" s="35"/>
      <c r="J827" s="35"/>
      <c r="K827" s="35"/>
      <c r="L827" s="35"/>
      <c r="M827" s="35"/>
      <c r="N827" s="35"/>
      <c r="O827" s="35"/>
      <c r="P827" s="35"/>
      <c r="Q827" s="35"/>
      <c r="R827" s="35"/>
      <c r="S827" s="35"/>
      <c r="T827" s="35"/>
      <c r="U827" s="35"/>
      <c r="V827" s="35"/>
      <c r="W827" s="35"/>
      <c r="X827" s="35"/>
    </row>
    <row r="828" spans="1:25" ht="44.25" x14ac:dyDescent="0.75">
      <c r="A828" s="127" t="s">
        <v>204</v>
      </c>
      <c r="B828" s="135" t="s">
        <v>204</v>
      </c>
      <c r="C828" s="135" t="s">
        <v>234</v>
      </c>
      <c r="D828" s="135" t="s">
        <v>235</v>
      </c>
      <c r="E828" s="123"/>
      <c r="F828" s="123"/>
      <c r="G828" s="123"/>
      <c r="H828" s="123"/>
      <c r="I828" s="123"/>
      <c r="J828" s="123"/>
      <c r="K828" s="123"/>
      <c r="L828" s="123"/>
      <c r="M828" s="123"/>
      <c r="N828" s="123"/>
      <c r="O828" s="123"/>
      <c r="P828" s="123"/>
      <c r="Q828" s="123"/>
      <c r="R828" s="123"/>
      <c r="S828" s="123"/>
      <c r="T828" s="123"/>
      <c r="U828" s="123"/>
      <c r="V828" s="123"/>
      <c r="W828" s="123"/>
      <c r="X828" s="123"/>
    </row>
    <row r="829" spans="1:25" s="16" customFormat="1" x14ac:dyDescent="0.75">
      <c r="A829" s="114" t="s">
        <v>177</v>
      </c>
      <c r="B829" s="115">
        <v>0.54261101408330481</v>
      </c>
      <c r="C829" s="141">
        <v>5.6842105263157894</v>
      </c>
      <c r="D829" s="117">
        <v>2320476.2368421052</v>
      </c>
      <c r="E829"/>
      <c r="F829"/>
      <c r="G829"/>
      <c r="H829"/>
      <c r="I829"/>
      <c r="J829"/>
      <c r="K829"/>
      <c r="L829"/>
      <c r="M829"/>
      <c r="N829"/>
      <c r="O829"/>
      <c r="P829"/>
      <c r="Q829"/>
      <c r="R829"/>
      <c r="S829"/>
      <c r="T829"/>
      <c r="U829"/>
    </row>
    <row r="830" spans="1:25" x14ac:dyDescent="0.75">
      <c r="A830" s="113" t="s">
        <v>72</v>
      </c>
      <c r="B830" s="115">
        <v>0.54261101408330481</v>
      </c>
      <c r="C830" s="141">
        <v>5.6842105263157894</v>
      </c>
      <c r="D830" s="117">
        <v>2320476.2368421052</v>
      </c>
    </row>
    <row r="831" spans="1:25" s="18" customFormat="1" x14ac:dyDescent="0.75">
      <c r="A831" s="116" t="s">
        <v>118</v>
      </c>
      <c r="B831" s="115">
        <v>1.4210087191130087E-2</v>
      </c>
      <c r="C831" s="141">
        <v>5.333333333333333</v>
      </c>
      <c r="D831" s="117">
        <v>3848129.6666666665</v>
      </c>
    </row>
    <row r="832" spans="1:25" s="18" customFormat="1" x14ac:dyDescent="0.75">
      <c r="A832" s="116" t="s">
        <v>131</v>
      </c>
      <c r="B832" s="115">
        <v>1.4395030465429415E-2</v>
      </c>
      <c r="C832" s="141">
        <v>6.333333333333333</v>
      </c>
      <c r="D832" s="117">
        <v>2506679.6666666665</v>
      </c>
    </row>
    <row r="833" spans="1:18" s="18" customFormat="1" x14ac:dyDescent="0.75">
      <c r="A833" s="116" t="s">
        <v>147</v>
      </c>
      <c r="B833" s="115">
        <v>1.4349422282400848E-2</v>
      </c>
      <c r="C833" s="141">
        <v>6.666666666666667</v>
      </c>
      <c r="D833" s="117">
        <v>597018</v>
      </c>
    </row>
    <row r="834" spans="1:18" s="18" customFormat="1" x14ac:dyDescent="0.75">
      <c r="A834" s="116" t="s">
        <v>121</v>
      </c>
      <c r="B834" s="115">
        <v>3.7849770829340872E-2</v>
      </c>
      <c r="C834" s="141">
        <v>6</v>
      </c>
      <c r="D834" s="117">
        <v>2908862.125</v>
      </c>
    </row>
    <row r="835" spans="1:18" s="18" customFormat="1" x14ac:dyDescent="0.75">
      <c r="A835" s="116" t="s">
        <v>132</v>
      </c>
      <c r="B835" s="115">
        <v>9.6279292797003414E-3</v>
      </c>
      <c r="C835" s="141">
        <v>6</v>
      </c>
      <c r="D835" s="117">
        <v>2154656</v>
      </c>
      <c r="E835" s="17"/>
      <c r="F835" s="17"/>
      <c r="G835" s="17"/>
      <c r="H835" s="17"/>
      <c r="I835" s="17"/>
      <c r="J835" s="17"/>
      <c r="K835" s="17"/>
      <c r="L835" s="17"/>
      <c r="M835" s="17"/>
      <c r="N835" s="17"/>
      <c r="O835" s="17"/>
      <c r="P835" s="17"/>
      <c r="Q835" s="17"/>
      <c r="R835" s="17"/>
    </row>
    <row r="836" spans="1:18" s="18" customFormat="1" x14ac:dyDescent="0.75">
      <c r="A836" s="116" t="s">
        <v>137</v>
      </c>
      <c r="B836" s="115">
        <v>4.8004495544206043E-2</v>
      </c>
      <c r="C836" s="141">
        <v>5</v>
      </c>
      <c r="D836" s="117">
        <v>2281370</v>
      </c>
      <c r="E836" s="17"/>
      <c r="F836" s="17"/>
      <c r="G836" s="17"/>
      <c r="H836" s="17"/>
      <c r="I836" s="17"/>
      <c r="J836" s="17"/>
      <c r="K836" s="17"/>
      <c r="L836" s="17"/>
      <c r="M836" s="17"/>
      <c r="N836" s="17"/>
      <c r="O836" s="17"/>
      <c r="P836" s="17"/>
      <c r="Q836" s="17"/>
      <c r="R836" s="17"/>
    </row>
    <row r="837" spans="1:18" s="18" customFormat="1" x14ac:dyDescent="0.75">
      <c r="A837" s="116" t="s">
        <v>103</v>
      </c>
      <c r="B837" s="115">
        <v>0.19460509589852723</v>
      </c>
      <c r="C837" s="141">
        <v>5.4878048780487809</v>
      </c>
      <c r="D837" s="117">
        <v>2427834.2195121953</v>
      </c>
      <c r="E837" s="17"/>
      <c r="F837" s="17"/>
      <c r="G837" s="17"/>
      <c r="H837" s="17"/>
      <c r="I837" s="17"/>
      <c r="J837" s="17"/>
      <c r="K837" s="17"/>
      <c r="L837" s="17"/>
      <c r="M837" s="17"/>
      <c r="N837" s="17"/>
      <c r="O837" s="17"/>
      <c r="P837" s="17"/>
      <c r="Q837" s="17"/>
      <c r="R837" s="17"/>
    </row>
    <row r="838" spans="1:18" s="18" customFormat="1" x14ac:dyDescent="0.75">
      <c r="A838" s="116" t="s">
        <v>126</v>
      </c>
      <c r="B838" s="115">
        <v>5.7270488325560413E-2</v>
      </c>
      <c r="C838" s="141">
        <v>5.416666666666667</v>
      </c>
      <c r="D838" s="117">
        <v>2847466.6666666665</v>
      </c>
      <c r="E838" s="17"/>
      <c r="F838" s="17"/>
      <c r="G838" s="17"/>
      <c r="H838" s="17"/>
      <c r="I838" s="17"/>
      <c r="J838" s="17"/>
      <c r="K838" s="17"/>
      <c r="L838" s="17"/>
      <c r="M838" s="17"/>
      <c r="N838" s="17"/>
      <c r="O838" s="17"/>
      <c r="P838" s="17"/>
      <c r="Q838" s="17"/>
      <c r="R838" s="17"/>
    </row>
    <row r="839" spans="1:18" s="18" customFormat="1" x14ac:dyDescent="0.75">
      <c r="A839" s="116" t="s">
        <v>159</v>
      </c>
      <c r="B839" s="115">
        <v>4.7909513364871323E-3</v>
      </c>
      <c r="C839" s="141">
        <v>6</v>
      </c>
      <c r="D839" s="117">
        <v>657193</v>
      </c>
      <c r="E839" s="17"/>
      <c r="F839" s="17"/>
      <c r="G839" s="17"/>
      <c r="H839" s="17"/>
      <c r="I839" s="17"/>
      <c r="J839" s="17"/>
      <c r="K839" s="17"/>
      <c r="L839" s="17"/>
      <c r="M839" s="17"/>
      <c r="N839" s="17"/>
      <c r="O839" s="17"/>
      <c r="P839" s="17"/>
      <c r="Q839" s="17"/>
      <c r="R839" s="17"/>
    </row>
    <row r="840" spans="1:18" s="18" customFormat="1" x14ac:dyDescent="0.75">
      <c r="A840" s="116" t="s">
        <v>141</v>
      </c>
      <c r="B840" s="115">
        <v>2.377525291620396E-2</v>
      </c>
      <c r="C840" s="141">
        <v>6</v>
      </c>
      <c r="D840" s="117">
        <v>2252085.6</v>
      </c>
      <c r="E840" s="17"/>
      <c r="F840" s="17"/>
      <c r="G840" s="17"/>
      <c r="H840" s="17"/>
      <c r="I840" s="17"/>
      <c r="J840" s="17"/>
      <c r="K840" s="17"/>
      <c r="L840" s="17"/>
      <c r="M840" s="17"/>
      <c r="N840" s="17"/>
      <c r="O840" s="17"/>
      <c r="P840" s="17"/>
      <c r="Q840" s="17"/>
      <c r="R840" s="17"/>
    </row>
    <row r="841" spans="1:18" s="18" customFormat="1" x14ac:dyDescent="0.75">
      <c r="A841" s="116" t="s">
        <v>114</v>
      </c>
      <c r="B841" s="115">
        <v>4.7674359246870815E-2</v>
      </c>
      <c r="C841" s="141">
        <v>6.2</v>
      </c>
      <c r="D841" s="117">
        <v>1621600.6</v>
      </c>
      <c r="E841" s="17"/>
      <c r="F841" s="17"/>
      <c r="G841" s="17"/>
      <c r="H841" s="17"/>
      <c r="I841" s="17"/>
      <c r="J841" s="17"/>
      <c r="K841" s="17"/>
      <c r="L841" s="17"/>
      <c r="M841" s="17"/>
      <c r="N841" s="17"/>
      <c r="O841" s="17"/>
      <c r="P841" s="17"/>
      <c r="Q841" s="17"/>
      <c r="R841" s="17"/>
    </row>
    <row r="842" spans="1:18" s="18" customFormat="1" x14ac:dyDescent="0.75">
      <c r="A842" s="116" t="s">
        <v>145</v>
      </c>
      <c r="B842" s="115">
        <v>4.700153394127507E-3</v>
      </c>
      <c r="C842" s="141">
        <v>10</v>
      </c>
      <c r="D842" s="117">
        <v>605413</v>
      </c>
      <c r="E842" s="17"/>
      <c r="F842" s="17"/>
      <c r="G842" s="17"/>
      <c r="H842" s="17"/>
      <c r="I842" s="17"/>
      <c r="J842" s="17"/>
      <c r="K842" s="17"/>
      <c r="L842" s="17"/>
      <c r="M842" s="17"/>
      <c r="N842" s="17"/>
      <c r="O842" s="17"/>
      <c r="P842" s="17"/>
      <c r="Q842" s="17"/>
      <c r="R842" s="17"/>
    </row>
    <row r="843" spans="1:18" s="18" customFormat="1" x14ac:dyDescent="0.75">
      <c r="A843" s="116" t="s">
        <v>133</v>
      </c>
      <c r="B843" s="115">
        <v>7.1357977373320128E-2</v>
      </c>
      <c r="C843" s="141">
        <v>5.666666666666667</v>
      </c>
      <c r="D843" s="117">
        <v>2055670.4666666666</v>
      </c>
      <c r="E843" s="17"/>
      <c r="F843" s="17"/>
      <c r="G843" s="17"/>
      <c r="H843" s="17"/>
      <c r="I843" s="17"/>
      <c r="J843" s="17"/>
      <c r="K843" s="17"/>
      <c r="L843" s="17"/>
      <c r="M843" s="17"/>
      <c r="N843" s="17"/>
      <c r="O843" s="17"/>
      <c r="P843" s="17"/>
      <c r="Q843" s="17"/>
      <c r="R843" s="17"/>
    </row>
    <row r="844" spans="1:18" s="18" customFormat="1" x14ac:dyDescent="0.75">
      <c r="A844" s="114" t="s">
        <v>176</v>
      </c>
      <c r="B844" s="115">
        <v>0.45738898591669519</v>
      </c>
      <c r="C844" s="141">
        <v>5.447916666666667</v>
      </c>
      <c r="D844" s="117">
        <v>2512452.34375</v>
      </c>
      <c r="E844" s="17"/>
      <c r="F844" s="17"/>
      <c r="G844" s="17"/>
      <c r="H844" s="17"/>
      <c r="I844" s="17"/>
      <c r="J844" s="17"/>
      <c r="K844" s="17"/>
      <c r="L844" s="17"/>
      <c r="M844" s="17"/>
      <c r="N844" s="17"/>
      <c r="O844" s="17"/>
      <c r="P844" s="17"/>
      <c r="Q844" s="17"/>
      <c r="R844" s="17"/>
    </row>
    <row r="845" spans="1:18" s="18" customFormat="1" x14ac:dyDescent="0.75">
      <c r="A845" s="113" t="s">
        <v>72</v>
      </c>
      <c r="B845" s="115">
        <v>0.45738898591669519</v>
      </c>
      <c r="C845" s="141">
        <v>5.447916666666667</v>
      </c>
      <c r="D845" s="117">
        <v>2512452.34375</v>
      </c>
      <c r="E845" s="17"/>
      <c r="F845" s="17"/>
      <c r="G845" s="17"/>
      <c r="H845" s="17"/>
      <c r="I845" s="17"/>
      <c r="J845" s="17"/>
      <c r="K845" s="17"/>
      <c r="L845" s="17"/>
      <c r="M845" s="17"/>
      <c r="N845" s="17"/>
      <c r="O845" s="17"/>
      <c r="P845" s="17"/>
      <c r="Q845" s="17"/>
      <c r="R845" s="17"/>
    </row>
    <row r="846" spans="1:18" s="18" customFormat="1" x14ac:dyDescent="0.75">
      <c r="A846" s="116" t="s">
        <v>118</v>
      </c>
      <c r="B846" s="115">
        <v>1.4302977251977262E-2</v>
      </c>
      <c r="C846" s="141">
        <v>6</v>
      </c>
      <c r="D846" s="117">
        <v>3236902</v>
      </c>
      <c r="E846" s="17"/>
      <c r="F846" s="17"/>
      <c r="G846" s="17"/>
      <c r="H846" s="17"/>
      <c r="I846" s="17"/>
      <c r="J846" s="17"/>
      <c r="K846" s="17"/>
      <c r="L846" s="17"/>
      <c r="M846" s="17"/>
      <c r="N846" s="17"/>
      <c r="O846" s="17"/>
      <c r="P846" s="17"/>
      <c r="Q846" s="17"/>
      <c r="R846" s="17"/>
    </row>
    <row r="847" spans="1:18" s="18" customFormat="1" x14ac:dyDescent="0.75">
      <c r="A847" s="116" t="s">
        <v>131</v>
      </c>
      <c r="B847" s="115">
        <v>4.7135429524478205E-3</v>
      </c>
      <c r="C847" s="141">
        <v>7</v>
      </c>
      <c r="D847" s="117">
        <v>2010195</v>
      </c>
      <c r="E847" s="17"/>
      <c r="F847" s="17"/>
      <c r="G847" s="17"/>
      <c r="H847" s="17"/>
      <c r="I847" s="17"/>
      <c r="J847" s="17"/>
      <c r="K847" s="17"/>
      <c r="L847" s="17"/>
      <c r="M847" s="17"/>
      <c r="N847" s="17"/>
      <c r="O847" s="17"/>
      <c r="P847" s="17"/>
      <c r="Q847" s="17"/>
      <c r="R847" s="17"/>
    </row>
    <row r="848" spans="1:18" s="18" customFormat="1" x14ac:dyDescent="0.75">
      <c r="A848" s="116" t="s">
        <v>147</v>
      </c>
      <c r="B848" s="115">
        <v>4.7683564568216036E-3</v>
      </c>
      <c r="C848" s="141">
        <v>9</v>
      </c>
      <c r="D848" s="117">
        <v>1582147</v>
      </c>
      <c r="E848" s="17"/>
      <c r="F848" s="17"/>
      <c r="G848" s="17"/>
      <c r="H848" s="17"/>
      <c r="I848" s="17"/>
      <c r="J848" s="17"/>
      <c r="K848" s="17"/>
      <c r="L848" s="17"/>
      <c r="M848" s="17"/>
      <c r="N848" s="17"/>
      <c r="O848" s="17"/>
      <c r="P848" s="17"/>
      <c r="Q848" s="17"/>
      <c r="R848" s="17"/>
    </row>
    <row r="849" spans="1:18" s="18" customFormat="1" x14ac:dyDescent="0.75">
      <c r="A849" s="116" t="s">
        <v>121</v>
      </c>
      <c r="B849" s="115">
        <v>2.8742779053040225E-2</v>
      </c>
      <c r="C849" s="141">
        <v>6.666666666666667</v>
      </c>
      <c r="D849" s="117">
        <v>1387433.1666666667</v>
      </c>
      <c r="E849" s="17"/>
      <c r="F849" s="17"/>
      <c r="G849" s="17"/>
      <c r="H849" s="17"/>
      <c r="I849" s="17"/>
      <c r="J849" s="17"/>
      <c r="K849" s="17"/>
      <c r="L849" s="17"/>
      <c r="M849" s="17"/>
      <c r="N849" s="17"/>
      <c r="O849" s="17"/>
      <c r="P849" s="17"/>
      <c r="Q849" s="17"/>
      <c r="R849" s="17"/>
    </row>
    <row r="850" spans="1:18" s="18" customFormat="1" x14ac:dyDescent="0.75">
      <c r="A850" s="116" t="s">
        <v>137</v>
      </c>
      <c r="B850" s="115">
        <v>4.8005332391601062E-2</v>
      </c>
      <c r="C850" s="141">
        <v>5.2</v>
      </c>
      <c r="D850" s="117">
        <v>3013303.9</v>
      </c>
      <c r="E850" s="17"/>
      <c r="F850" s="17"/>
      <c r="G850" s="17"/>
      <c r="H850" s="17"/>
      <c r="I850" s="17"/>
      <c r="J850" s="17"/>
      <c r="K850" s="17"/>
      <c r="L850" s="17"/>
      <c r="M850" s="17"/>
      <c r="N850" s="17"/>
      <c r="O850" s="17"/>
      <c r="P850" s="17"/>
      <c r="Q850" s="17"/>
      <c r="R850" s="17"/>
    </row>
    <row r="851" spans="1:18" s="18" customFormat="1" x14ac:dyDescent="0.75">
      <c r="A851" s="116" t="s">
        <v>103</v>
      </c>
      <c r="B851" s="115">
        <v>0.12384002490457847</v>
      </c>
      <c r="C851" s="141">
        <v>4.3076923076923075</v>
      </c>
      <c r="D851" s="117">
        <v>2600453.3846153845</v>
      </c>
      <c r="E851" s="17"/>
      <c r="F851" s="17"/>
      <c r="G851" s="17"/>
      <c r="H851" s="17"/>
      <c r="I851" s="17"/>
      <c r="J851" s="17"/>
      <c r="K851" s="17"/>
      <c r="L851" s="17"/>
      <c r="M851" s="17"/>
      <c r="N851" s="17"/>
      <c r="O851" s="17"/>
      <c r="P851" s="17"/>
      <c r="Q851" s="17"/>
      <c r="R851" s="17"/>
    </row>
    <row r="852" spans="1:18" s="18" customFormat="1" x14ac:dyDescent="0.75">
      <c r="A852" s="116" t="s">
        <v>126</v>
      </c>
      <c r="B852" s="115">
        <v>5.6860433102000819E-2</v>
      </c>
      <c r="C852" s="141">
        <v>5.25</v>
      </c>
      <c r="D852" s="117">
        <v>2266768.25</v>
      </c>
      <c r="E852" s="17"/>
      <c r="F852" s="17"/>
      <c r="G852" s="17"/>
      <c r="H852" s="17"/>
      <c r="I852" s="17"/>
      <c r="J852" s="17"/>
      <c r="K852" s="17"/>
      <c r="L852" s="17"/>
      <c r="M852" s="17"/>
      <c r="N852" s="17"/>
      <c r="O852" s="17"/>
      <c r="P852" s="17"/>
      <c r="Q852" s="17"/>
      <c r="R852" s="17"/>
    </row>
    <row r="853" spans="1:18" s="18" customFormat="1" x14ac:dyDescent="0.75">
      <c r="A853" s="116" t="s">
        <v>141</v>
      </c>
      <c r="B853" s="115">
        <v>4.7729591174942108E-3</v>
      </c>
      <c r="C853" s="141">
        <v>3</v>
      </c>
      <c r="D853" s="117">
        <v>3688988</v>
      </c>
      <c r="E853" s="17"/>
      <c r="F853" s="17"/>
      <c r="G853" s="17"/>
      <c r="H853" s="17"/>
      <c r="I853" s="17"/>
      <c r="J853" s="17"/>
      <c r="K853" s="17"/>
      <c r="L853" s="17"/>
      <c r="M853" s="17"/>
      <c r="N853" s="17"/>
      <c r="O853" s="17"/>
      <c r="P853" s="17"/>
      <c r="Q853" s="17"/>
      <c r="R853" s="17"/>
    </row>
    <row r="854" spans="1:18" s="18" customFormat="1" x14ac:dyDescent="0.75">
      <c r="A854" s="116" t="s">
        <v>114</v>
      </c>
      <c r="B854" s="115">
        <v>4.2908513332234277E-2</v>
      </c>
      <c r="C854" s="141">
        <v>6.8888888888888893</v>
      </c>
      <c r="D854" s="117">
        <v>2403658.6666666665</v>
      </c>
      <c r="E854" s="17"/>
      <c r="F854" s="17"/>
      <c r="G854" s="17"/>
      <c r="H854" s="17"/>
      <c r="I854" s="17"/>
      <c r="J854" s="17"/>
      <c r="K854" s="17"/>
      <c r="L854" s="17"/>
      <c r="M854" s="17"/>
      <c r="N854" s="17"/>
      <c r="O854" s="17"/>
      <c r="P854" s="17"/>
      <c r="Q854" s="17"/>
      <c r="R854" s="17"/>
    </row>
    <row r="855" spans="1:18" s="18" customFormat="1" x14ac:dyDescent="0.75">
      <c r="A855" s="116" t="s">
        <v>145</v>
      </c>
      <c r="B855" s="115">
        <v>4.8047593185049555E-3</v>
      </c>
      <c r="C855" s="141">
        <v>8</v>
      </c>
      <c r="D855" s="117">
        <v>2552729</v>
      </c>
      <c r="E855" s="17"/>
      <c r="F855" s="17"/>
      <c r="G855" s="17"/>
      <c r="H855" s="17"/>
      <c r="I855" s="17"/>
      <c r="J855" s="17"/>
      <c r="K855" s="17"/>
      <c r="L855" s="17"/>
      <c r="M855" s="17"/>
      <c r="N855" s="17"/>
      <c r="O855" s="17"/>
      <c r="P855" s="17"/>
      <c r="Q855" s="17"/>
      <c r="R855" s="17"/>
    </row>
    <row r="856" spans="1:18" s="18" customFormat="1" x14ac:dyDescent="0.75">
      <c r="A856" s="116" t="s">
        <v>138</v>
      </c>
      <c r="B856" s="115">
        <v>1.4270758627269007E-2</v>
      </c>
      <c r="C856" s="141">
        <v>4.666666666666667</v>
      </c>
      <c r="D856" s="117">
        <v>2482775.3333333335</v>
      </c>
      <c r="E856" s="17"/>
      <c r="F856" s="17"/>
      <c r="G856" s="17"/>
      <c r="H856" s="17"/>
      <c r="I856" s="17"/>
      <c r="J856" s="17"/>
      <c r="K856" s="17"/>
      <c r="L856" s="17"/>
      <c r="M856" s="17"/>
      <c r="N856" s="17"/>
      <c r="O856" s="17"/>
      <c r="P856" s="17"/>
      <c r="Q856" s="17"/>
      <c r="R856" s="17"/>
    </row>
    <row r="857" spans="1:18" s="18" customFormat="1" x14ac:dyDescent="0.75">
      <c r="A857" s="116" t="s">
        <v>156</v>
      </c>
      <c r="B857" s="115">
        <v>4.825262079682935E-3</v>
      </c>
      <c r="C857" s="141">
        <v>7</v>
      </c>
      <c r="D857" s="117">
        <v>2320840</v>
      </c>
      <c r="E857" s="17"/>
      <c r="F857" s="17"/>
      <c r="G857" s="17"/>
      <c r="H857" s="17"/>
      <c r="I857" s="17"/>
      <c r="J857" s="17"/>
      <c r="K857" s="17"/>
      <c r="L857" s="17"/>
      <c r="M857" s="17"/>
      <c r="N857" s="17"/>
      <c r="O857" s="17"/>
      <c r="P857" s="17"/>
      <c r="Q857" s="17"/>
      <c r="R857" s="17"/>
    </row>
    <row r="858" spans="1:18" s="18" customFormat="1" x14ac:dyDescent="0.75">
      <c r="A858" s="116" t="s">
        <v>151</v>
      </c>
      <c r="B858" s="115">
        <v>1.4261134882226282E-2</v>
      </c>
      <c r="C858" s="141">
        <v>5.666666666666667</v>
      </c>
      <c r="D858" s="117">
        <v>1972694.6666666667</v>
      </c>
      <c r="E858" s="17"/>
      <c r="F858" s="17"/>
      <c r="G858" s="17"/>
      <c r="H858" s="17"/>
      <c r="I858" s="17"/>
      <c r="J858" s="17"/>
      <c r="K858" s="17"/>
      <c r="L858" s="17"/>
      <c r="M858" s="17"/>
      <c r="N858" s="17"/>
      <c r="O858" s="17"/>
      <c r="P858" s="17"/>
      <c r="Q858" s="17"/>
      <c r="R858" s="17"/>
    </row>
    <row r="859" spans="1:18" s="18" customFormat="1" x14ac:dyDescent="0.75">
      <c r="A859" s="116" t="s">
        <v>133</v>
      </c>
      <c r="B859" s="115">
        <v>9.0312152446816257E-2</v>
      </c>
      <c r="C859" s="141">
        <v>5.8421052631578947</v>
      </c>
      <c r="D859" s="117">
        <v>2687359.8421052634</v>
      </c>
      <c r="E859" s="17"/>
      <c r="F859" s="17"/>
      <c r="G859" s="17"/>
      <c r="H859" s="17"/>
      <c r="I859" s="17"/>
      <c r="J859" s="17"/>
      <c r="K859" s="17"/>
      <c r="L859" s="17"/>
      <c r="M859" s="17"/>
      <c r="N859" s="17"/>
      <c r="O859" s="17"/>
      <c r="P859" s="17"/>
      <c r="Q859" s="17"/>
      <c r="R859" s="17"/>
    </row>
    <row r="860" spans="1:18" x14ac:dyDescent="0.75">
      <c r="A860" s="131" t="s">
        <v>205</v>
      </c>
      <c r="B860" s="125">
        <v>1</v>
      </c>
      <c r="C860" s="142">
        <v>5.5761904761904759</v>
      </c>
      <c r="D860" s="136">
        <v>2408236.7428571428</v>
      </c>
      <c r="E860" s="15"/>
      <c r="F860" s="15"/>
      <c r="G860" s="15"/>
      <c r="H860" s="15"/>
      <c r="I860" s="15"/>
      <c r="J860" s="15"/>
      <c r="K860" s="15"/>
      <c r="L860" s="15"/>
      <c r="M860" s="15"/>
      <c r="N860" s="15"/>
      <c r="O860" s="15"/>
      <c r="P860" s="15"/>
      <c r="Q860" s="15"/>
      <c r="R860" s="15"/>
    </row>
    <row r="861" spans="1:18" hidden="1" outlineLevel="1" x14ac:dyDescent="0.75">
      <c r="A861"/>
      <c r="B861"/>
      <c r="E861" s="15"/>
      <c r="F861" s="15"/>
      <c r="G861" s="15"/>
      <c r="H861" s="15"/>
      <c r="I861" s="15"/>
      <c r="J861" s="15"/>
      <c r="K861" s="15"/>
      <c r="L861" s="15"/>
      <c r="M861" s="15"/>
      <c r="N861" s="15"/>
      <c r="O861" s="15"/>
      <c r="P861" s="15"/>
      <c r="Q861" s="15"/>
      <c r="R861" s="15"/>
    </row>
    <row r="862" spans="1:18" hidden="1" outlineLevel="1" x14ac:dyDescent="0.75">
      <c r="A862"/>
      <c r="B862"/>
      <c r="E862" s="15"/>
      <c r="F862" s="15"/>
      <c r="G862" s="15"/>
      <c r="H862" s="15"/>
      <c r="I862" s="15"/>
      <c r="J862" s="15"/>
      <c r="K862" s="15"/>
      <c r="L862" s="15"/>
      <c r="M862" s="15"/>
      <c r="N862" s="15"/>
      <c r="O862" s="15"/>
      <c r="P862" s="15"/>
      <c r="Q862" s="15"/>
      <c r="R862" s="15"/>
    </row>
    <row r="863" spans="1:18" hidden="1" outlineLevel="1" x14ac:dyDescent="0.75">
      <c r="A863"/>
      <c r="B863"/>
      <c r="E863" s="15"/>
      <c r="F863" s="15"/>
      <c r="G863" s="15"/>
      <c r="H863" s="15"/>
      <c r="I863" s="15"/>
      <c r="J863" s="15"/>
      <c r="K863" s="15"/>
      <c r="L863" s="15"/>
      <c r="M863" s="15"/>
      <c r="N863" s="15"/>
      <c r="O863" s="15"/>
      <c r="P863" s="15"/>
      <c r="Q863" s="15"/>
      <c r="R863" s="15"/>
    </row>
    <row r="864" spans="1:18" hidden="1" outlineLevel="1" x14ac:dyDescent="0.75">
      <c r="A864"/>
      <c r="B864"/>
      <c r="E864" s="15"/>
      <c r="F864" s="15"/>
      <c r="G864" s="15"/>
      <c r="H864" s="15"/>
      <c r="I864" s="15"/>
      <c r="J864" s="15"/>
      <c r="K864" s="15"/>
      <c r="L864" s="15"/>
      <c r="M864" s="15"/>
      <c r="N864" s="15"/>
      <c r="O864" s="15"/>
      <c r="P864" s="15"/>
      <c r="Q864" s="15"/>
      <c r="R864" s="15"/>
    </row>
    <row r="865" spans="1:18" hidden="1" outlineLevel="1" x14ac:dyDescent="0.75">
      <c r="A865"/>
      <c r="B865"/>
      <c r="E865" s="15"/>
      <c r="F865" s="15"/>
      <c r="G865" s="15"/>
      <c r="H865" s="15"/>
      <c r="I865" s="15"/>
      <c r="J865" s="15"/>
      <c r="K865" s="15"/>
      <c r="L865" s="15"/>
      <c r="M865" s="15"/>
      <c r="N865" s="15"/>
      <c r="O865" s="15"/>
      <c r="P865" s="15"/>
      <c r="Q865" s="15"/>
      <c r="R865" s="15"/>
    </row>
    <row r="866" spans="1:18" hidden="1" outlineLevel="1" x14ac:dyDescent="0.75">
      <c r="A866"/>
      <c r="B866"/>
      <c r="E866" s="15"/>
      <c r="F866" s="15"/>
      <c r="G866" s="15"/>
      <c r="H866" s="15"/>
      <c r="I866" s="15"/>
      <c r="J866" s="15"/>
      <c r="K866" s="15"/>
      <c r="L866" s="15"/>
      <c r="M866" s="15"/>
      <c r="N866" s="15"/>
      <c r="O866" s="15"/>
      <c r="P866" s="15"/>
      <c r="Q866" s="15"/>
      <c r="R866" s="15"/>
    </row>
    <row r="867" spans="1:18" hidden="1" outlineLevel="1" x14ac:dyDescent="0.75">
      <c r="A867"/>
      <c r="B867"/>
      <c r="E867" s="15"/>
      <c r="F867" s="15"/>
      <c r="G867" s="15"/>
      <c r="H867" s="15"/>
      <c r="I867" s="15"/>
      <c r="J867" s="15"/>
      <c r="K867" s="15"/>
      <c r="L867" s="15"/>
      <c r="M867" s="15"/>
      <c r="N867" s="15"/>
      <c r="O867" s="15"/>
      <c r="P867" s="15"/>
      <c r="Q867" s="15"/>
      <c r="R867" s="15"/>
    </row>
    <row r="868" spans="1:18" hidden="1" outlineLevel="1" x14ac:dyDescent="0.75">
      <c r="A868"/>
      <c r="B868"/>
      <c r="E868" s="15"/>
      <c r="F868" s="15"/>
      <c r="G868" s="15"/>
      <c r="H868" s="15"/>
      <c r="I868" s="15"/>
      <c r="J868" s="15"/>
      <c r="K868" s="15"/>
      <c r="L868" s="15"/>
      <c r="M868" s="15"/>
      <c r="N868" s="15"/>
      <c r="O868" s="15"/>
      <c r="P868" s="15"/>
      <c r="Q868" s="15"/>
      <c r="R868" s="15"/>
    </row>
    <row r="869" spans="1:18" hidden="1" outlineLevel="1" x14ac:dyDescent="0.75">
      <c r="A869"/>
      <c r="B869"/>
      <c r="E869" s="15"/>
      <c r="F869" s="15"/>
      <c r="G869" s="15"/>
      <c r="H869" s="15"/>
      <c r="I869" s="15"/>
      <c r="J869" s="15"/>
      <c r="K869" s="15"/>
      <c r="L869" s="15"/>
      <c r="M869" s="15"/>
      <c r="N869" s="15"/>
      <c r="O869" s="15"/>
      <c r="P869" s="15"/>
      <c r="Q869" s="15"/>
      <c r="R869" s="15"/>
    </row>
    <row r="870" spans="1:18" hidden="1" outlineLevel="1" x14ac:dyDescent="0.75">
      <c r="A870"/>
      <c r="B870"/>
      <c r="E870" s="15"/>
      <c r="F870" s="15"/>
      <c r="G870" s="15"/>
      <c r="H870" s="15"/>
      <c r="I870" s="15"/>
      <c r="J870" s="15"/>
      <c r="K870" s="15"/>
      <c r="L870" s="15"/>
      <c r="M870" s="15"/>
      <c r="N870" s="15"/>
      <c r="O870" s="15"/>
      <c r="P870" s="15"/>
      <c r="Q870" s="15"/>
      <c r="R870" s="15"/>
    </row>
    <row r="871" spans="1:18" hidden="1" outlineLevel="1" x14ac:dyDescent="0.75">
      <c r="A871"/>
      <c r="B871"/>
      <c r="E871" s="15"/>
      <c r="F871" s="15"/>
      <c r="G871" s="15"/>
      <c r="H871" s="15"/>
      <c r="I871" s="15"/>
      <c r="J871" s="15"/>
      <c r="K871" s="15"/>
      <c r="L871" s="15"/>
      <c r="M871" s="15"/>
      <c r="N871" s="15"/>
      <c r="O871" s="15"/>
      <c r="P871" s="15"/>
      <c r="Q871" s="15"/>
      <c r="R871" s="15"/>
    </row>
    <row r="872" spans="1:18" hidden="1" outlineLevel="1" x14ac:dyDescent="0.75">
      <c r="A872"/>
      <c r="B872"/>
      <c r="E872" s="15"/>
      <c r="F872" s="15"/>
      <c r="G872" s="15"/>
      <c r="H872" s="15"/>
      <c r="I872" s="15"/>
      <c r="J872" s="15"/>
      <c r="K872" s="15"/>
      <c r="L872" s="15"/>
      <c r="M872" s="15"/>
      <c r="N872" s="15"/>
      <c r="O872" s="15"/>
      <c r="P872" s="15"/>
      <c r="Q872" s="15"/>
      <c r="R872" s="15"/>
    </row>
    <row r="873" spans="1:18" hidden="1" outlineLevel="1" x14ac:dyDescent="0.75">
      <c r="A873"/>
      <c r="B873"/>
      <c r="E873" s="15"/>
      <c r="F873" s="15"/>
      <c r="G873" s="15"/>
      <c r="H873" s="15"/>
      <c r="I873" s="15"/>
      <c r="J873" s="15"/>
      <c r="K873" s="15"/>
      <c r="L873" s="15"/>
      <c r="M873" s="15"/>
      <c r="N873" s="15"/>
      <c r="O873" s="15"/>
      <c r="P873" s="15"/>
      <c r="Q873" s="15"/>
      <c r="R873" s="15"/>
    </row>
    <row r="874" spans="1:18" hidden="1" outlineLevel="1" x14ac:dyDescent="0.75">
      <c r="A874"/>
      <c r="B874"/>
      <c r="E874" s="15"/>
      <c r="F874" s="15"/>
      <c r="G874" s="15"/>
      <c r="H874" s="15"/>
      <c r="I874" s="15"/>
      <c r="J874" s="15"/>
      <c r="K874" s="15"/>
      <c r="L874" s="15"/>
      <c r="M874" s="15"/>
      <c r="N874" s="15"/>
      <c r="O874" s="15"/>
      <c r="P874" s="15"/>
      <c r="Q874" s="15"/>
      <c r="R874" s="15"/>
    </row>
    <row r="875" spans="1:18" hidden="1" outlineLevel="1" x14ac:dyDescent="0.75">
      <c r="A875"/>
      <c r="B875"/>
      <c r="E875" s="15"/>
      <c r="F875" s="15"/>
      <c r="G875" s="15"/>
      <c r="H875" s="15"/>
      <c r="I875" s="15"/>
      <c r="J875" s="15"/>
      <c r="K875" s="15"/>
      <c r="L875" s="15"/>
      <c r="M875" s="15"/>
      <c r="N875" s="15"/>
      <c r="O875" s="15"/>
      <c r="P875" s="15"/>
      <c r="Q875" s="15"/>
      <c r="R875" s="15"/>
    </row>
    <row r="876" spans="1:18" hidden="1" outlineLevel="1" x14ac:dyDescent="0.75">
      <c r="A876"/>
      <c r="B876"/>
      <c r="E876" s="15"/>
      <c r="F876" s="15"/>
      <c r="G876" s="15"/>
      <c r="H876" s="15"/>
      <c r="I876" s="15"/>
      <c r="J876" s="15"/>
      <c r="K876" s="15"/>
      <c r="L876" s="15"/>
      <c r="M876" s="15"/>
      <c r="N876" s="15"/>
      <c r="O876" s="15"/>
      <c r="P876" s="15"/>
      <c r="Q876" s="15"/>
      <c r="R876" s="15"/>
    </row>
    <row r="877" spans="1:18" hidden="1" outlineLevel="1" x14ac:dyDescent="0.75">
      <c r="A877"/>
      <c r="B877"/>
      <c r="E877" s="15"/>
      <c r="F877" s="15"/>
      <c r="G877" s="15"/>
      <c r="H877" s="15"/>
      <c r="I877" s="15"/>
      <c r="J877" s="15"/>
      <c r="K877" s="15"/>
      <c r="L877" s="15"/>
      <c r="M877" s="15"/>
      <c r="N877" s="15"/>
      <c r="O877" s="15"/>
      <c r="P877" s="15"/>
      <c r="Q877" s="15"/>
      <c r="R877" s="15"/>
    </row>
    <row r="878" spans="1:18" hidden="1" outlineLevel="1" x14ac:dyDescent="0.75">
      <c r="A878"/>
      <c r="B878"/>
      <c r="E878" s="15"/>
      <c r="F878" s="15"/>
      <c r="G878" s="15"/>
      <c r="H878" s="15"/>
      <c r="I878" s="15"/>
      <c r="J878" s="15"/>
      <c r="K878" s="15"/>
      <c r="L878" s="15"/>
      <c r="M878" s="15"/>
      <c r="N878" s="15"/>
      <c r="O878" s="15"/>
      <c r="P878" s="15"/>
      <c r="Q878" s="15"/>
      <c r="R878" s="15"/>
    </row>
    <row r="879" spans="1:18" hidden="1" outlineLevel="1" x14ac:dyDescent="0.75">
      <c r="A879"/>
      <c r="B879"/>
      <c r="E879" s="15"/>
      <c r="F879" s="15"/>
      <c r="G879" s="15"/>
      <c r="H879" s="15"/>
      <c r="I879" s="15"/>
      <c r="J879" s="15"/>
      <c r="K879" s="15"/>
      <c r="L879" s="15"/>
      <c r="M879" s="15"/>
      <c r="N879" s="15"/>
      <c r="O879" s="15"/>
      <c r="P879" s="15"/>
      <c r="Q879" s="15"/>
      <c r="R879" s="15"/>
    </row>
    <row r="880" spans="1:18" hidden="1" outlineLevel="1" x14ac:dyDescent="0.75">
      <c r="A880"/>
      <c r="B880"/>
      <c r="E880" s="15"/>
      <c r="F880" s="15"/>
      <c r="G880" s="15"/>
      <c r="H880" s="15"/>
      <c r="I880" s="15"/>
      <c r="J880" s="15"/>
      <c r="K880" s="15"/>
      <c r="L880" s="15"/>
      <c r="M880" s="15"/>
      <c r="N880" s="15"/>
      <c r="O880" s="15"/>
      <c r="P880" s="15"/>
      <c r="Q880" s="15"/>
      <c r="R880" s="15"/>
    </row>
    <row r="881" spans="1:18" hidden="1" outlineLevel="1" x14ac:dyDescent="0.75">
      <c r="A881"/>
      <c r="B881"/>
      <c r="E881" s="15"/>
      <c r="F881" s="15"/>
      <c r="G881" s="15"/>
      <c r="H881" s="15"/>
      <c r="I881" s="15"/>
      <c r="J881" s="15"/>
      <c r="K881" s="15"/>
      <c r="L881" s="15"/>
      <c r="M881" s="15"/>
      <c r="N881" s="15"/>
      <c r="O881" s="15"/>
      <c r="P881" s="15"/>
      <c r="Q881" s="15"/>
      <c r="R881" s="15"/>
    </row>
    <row r="882" spans="1:18" hidden="1" outlineLevel="1" x14ac:dyDescent="0.75">
      <c r="A882"/>
      <c r="B882"/>
      <c r="E882" s="15"/>
      <c r="F882" s="15"/>
      <c r="G882" s="15"/>
      <c r="H882" s="15"/>
      <c r="I882" s="15"/>
      <c r="J882" s="15"/>
      <c r="K882" s="15"/>
      <c r="L882" s="15"/>
      <c r="M882" s="15"/>
      <c r="N882" s="15"/>
      <c r="O882" s="15"/>
      <c r="P882" s="15"/>
      <c r="Q882" s="15"/>
      <c r="R882" s="15"/>
    </row>
    <row r="883" spans="1:18" hidden="1" outlineLevel="1" x14ac:dyDescent="0.75">
      <c r="A883"/>
      <c r="B883"/>
      <c r="E883" s="15"/>
      <c r="F883" s="15"/>
      <c r="G883" s="15"/>
      <c r="H883" s="15"/>
      <c r="I883" s="15"/>
      <c r="J883" s="15"/>
      <c r="K883" s="15"/>
      <c r="L883" s="15"/>
      <c r="M883" s="15"/>
      <c r="N883" s="15"/>
      <c r="O883" s="15"/>
      <c r="P883" s="15"/>
      <c r="Q883" s="15"/>
      <c r="R883" s="15"/>
    </row>
    <row r="884" spans="1:18" hidden="1" outlineLevel="1" x14ac:dyDescent="0.75">
      <c r="A884"/>
      <c r="B884"/>
      <c r="E884" s="15"/>
      <c r="F884" s="15"/>
      <c r="G884" s="15"/>
      <c r="H884" s="15"/>
      <c r="I884" s="15"/>
      <c r="J884" s="15"/>
      <c r="K884" s="15"/>
      <c r="L884" s="15"/>
      <c r="M884" s="15"/>
      <c r="N884" s="15"/>
      <c r="O884" s="15"/>
      <c r="P884" s="15"/>
      <c r="Q884" s="15"/>
      <c r="R884" s="15"/>
    </row>
    <row r="885" spans="1:18" hidden="1" outlineLevel="1" x14ac:dyDescent="0.75">
      <c r="A885"/>
      <c r="B885"/>
      <c r="E885" s="15"/>
      <c r="F885" s="15"/>
      <c r="G885" s="15"/>
      <c r="H885" s="15"/>
      <c r="I885" s="15"/>
      <c r="J885" s="15"/>
      <c r="K885" s="15"/>
      <c r="L885" s="15"/>
      <c r="M885" s="15"/>
      <c r="N885" s="15"/>
      <c r="O885" s="15"/>
      <c r="P885" s="15"/>
      <c r="Q885" s="15"/>
      <c r="R885" s="15"/>
    </row>
    <row r="886" spans="1:18" hidden="1" outlineLevel="1" x14ac:dyDescent="0.75">
      <c r="A886"/>
      <c r="B886"/>
      <c r="E886" s="15"/>
      <c r="F886" s="15"/>
      <c r="G886" s="15"/>
      <c r="H886" s="15"/>
      <c r="I886" s="15"/>
      <c r="J886" s="15"/>
      <c r="K886" s="15"/>
      <c r="L886" s="15"/>
      <c r="M886" s="15"/>
      <c r="N886" s="15"/>
      <c r="O886" s="15"/>
      <c r="P886" s="15"/>
      <c r="Q886" s="15"/>
      <c r="R886" s="15"/>
    </row>
    <row r="887" spans="1:18" hidden="1" outlineLevel="1" x14ac:dyDescent="0.75">
      <c r="A887"/>
      <c r="B887"/>
      <c r="E887" s="15"/>
      <c r="F887" s="15"/>
      <c r="G887" s="15"/>
      <c r="H887" s="15"/>
      <c r="I887" s="15"/>
      <c r="J887" s="15"/>
      <c r="K887" s="15"/>
      <c r="L887" s="15"/>
      <c r="M887" s="15"/>
      <c r="N887" s="15"/>
      <c r="O887" s="15"/>
      <c r="P887" s="15"/>
      <c r="Q887" s="15"/>
      <c r="R887" s="15"/>
    </row>
    <row r="888" spans="1:18" hidden="1" outlineLevel="1" x14ac:dyDescent="0.75">
      <c r="A888"/>
      <c r="B888"/>
      <c r="E888" s="15"/>
      <c r="F888" s="15"/>
      <c r="G888" s="15"/>
      <c r="H888" s="15"/>
      <c r="I888" s="15"/>
      <c r="J888" s="15"/>
      <c r="K888" s="15"/>
      <c r="L888" s="15"/>
      <c r="M888" s="15"/>
      <c r="N888" s="15"/>
      <c r="O888" s="15"/>
      <c r="P888" s="15"/>
      <c r="Q888" s="15"/>
      <c r="R888" s="15"/>
    </row>
    <row r="889" spans="1:18" hidden="1" outlineLevel="1" x14ac:dyDescent="0.75">
      <c r="A889"/>
      <c r="B889"/>
      <c r="E889" s="15"/>
      <c r="F889" s="15"/>
      <c r="G889" s="15"/>
      <c r="H889" s="15"/>
      <c r="I889" s="15"/>
      <c r="J889" s="15"/>
      <c r="K889" s="15"/>
      <c r="L889" s="15"/>
      <c r="M889" s="15"/>
      <c r="N889" s="15"/>
      <c r="O889" s="15"/>
      <c r="P889" s="15"/>
      <c r="Q889" s="15"/>
      <c r="R889" s="15"/>
    </row>
    <row r="890" spans="1:18" hidden="1" outlineLevel="1" x14ac:dyDescent="0.75">
      <c r="A890"/>
      <c r="B890"/>
      <c r="E890" s="15"/>
      <c r="F890" s="15"/>
      <c r="G890" s="15"/>
      <c r="H890" s="15"/>
      <c r="I890" s="15"/>
      <c r="J890" s="15"/>
      <c r="K890" s="15"/>
      <c r="L890" s="15"/>
      <c r="M890" s="15"/>
      <c r="N890" s="15"/>
      <c r="O890" s="15"/>
      <c r="P890" s="15"/>
      <c r="Q890" s="15"/>
      <c r="R890" s="15"/>
    </row>
    <row r="891" spans="1:18" hidden="1" outlineLevel="1" x14ac:dyDescent="0.75">
      <c r="A891"/>
      <c r="B891"/>
      <c r="E891" s="15"/>
      <c r="F891" s="15"/>
      <c r="G891" s="15"/>
      <c r="H891" s="15"/>
      <c r="I891" s="15"/>
      <c r="J891" s="15"/>
      <c r="K891" s="15"/>
      <c r="L891" s="15"/>
      <c r="M891" s="15"/>
      <c r="N891" s="15"/>
      <c r="O891" s="15"/>
      <c r="P891" s="15"/>
      <c r="Q891" s="15"/>
      <c r="R891" s="15"/>
    </row>
    <row r="892" spans="1:18" hidden="1" outlineLevel="1" x14ac:dyDescent="0.75">
      <c r="A892"/>
      <c r="B892"/>
      <c r="E892" s="15"/>
      <c r="F892" s="15"/>
      <c r="G892" s="15"/>
      <c r="H892" s="15"/>
      <c r="I892" s="15"/>
      <c r="J892" s="15"/>
      <c r="K892" s="15"/>
      <c r="L892" s="15"/>
      <c r="M892" s="15"/>
      <c r="N892" s="15"/>
      <c r="O892" s="15"/>
      <c r="P892" s="15"/>
      <c r="Q892" s="15"/>
      <c r="R892" s="15"/>
    </row>
    <row r="893" spans="1:18" hidden="1" outlineLevel="1" x14ac:dyDescent="0.75">
      <c r="A893"/>
      <c r="B893"/>
      <c r="E893" s="15"/>
      <c r="F893" s="15"/>
      <c r="G893" s="15"/>
      <c r="H893" s="15"/>
      <c r="I893" s="15"/>
      <c r="J893" s="15"/>
      <c r="K893" s="15"/>
      <c r="L893" s="15"/>
      <c r="M893" s="15"/>
      <c r="N893" s="15"/>
      <c r="O893" s="15"/>
      <c r="P893" s="15"/>
      <c r="Q893" s="15"/>
      <c r="R893" s="15"/>
    </row>
    <row r="894" spans="1:18" hidden="1" outlineLevel="1" x14ac:dyDescent="0.75">
      <c r="A894"/>
      <c r="B894"/>
      <c r="E894" s="15"/>
      <c r="F894" s="15"/>
      <c r="G894" s="15"/>
      <c r="H894" s="15"/>
      <c r="I894" s="15"/>
      <c r="J894" s="15"/>
      <c r="K894" s="15"/>
      <c r="L894" s="15"/>
      <c r="M894" s="15"/>
      <c r="N894" s="15"/>
      <c r="O894" s="15"/>
      <c r="P894" s="15"/>
      <c r="Q894" s="15"/>
      <c r="R894" s="15"/>
    </row>
    <row r="895" spans="1:18" hidden="1" outlineLevel="1" x14ac:dyDescent="0.75">
      <c r="A895"/>
      <c r="B895"/>
      <c r="E895" s="15"/>
      <c r="F895" s="15"/>
      <c r="G895" s="15"/>
      <c r="H895" s="15"/>
      <c r="I895" s="15"/>
      <c r="J895" s="15"/>
      <c r="K895" s="15"/>
      <c r="L895" s="15"/>
      <c r="M895" s="15"/>
      <c r="N895" s="15"/>
      <c r="O895" s="15"/>
      <c r="P895" s="15"/>
      <c r="Q895" s="15"/>
      <c r="R895" s="15"/>
    </row>
    <row r="896" spans="1:18" hidden="1" outlineLevel="1" x14ac:dyDescent="0.75">
      <c r="A896"/>
      <c r="B896"/>
      <c r="E896" s="15"/>
      <c r="F896" s="15"/>
      <c r="G896" s="15"/>
      <c r="H896" s="15"/>
      <c r="I896" s="15"/>
      <c r="J896" s="15"/>
      <c r="K896" s="15"/>
      <c r="L896" s="15"/>
      <c r="M896" s="15"/>
      <c r="N896" s="15"/>
      <c r="O896" s="15"/>
      <c r="P896" s="15"/>
      <c r="Q896" s="15"/>
      <c r="R896" s="15"/>
    </row>
    <row r="897" spans="1:21" hidden="1" outlineLevel="1" x14ac:dyDescent="0.75">
      <c r="A897" s="53"/>
      <c r="B897" s="56"/>
      <c r="C897" s="57"/>
      <c r="D897" s="58"/>
      <c r="E897" s="15"/>
      <c r="F897" s="15"/>
      <c r="G897" s="15"/>
      <c r="H897" s="15"/>
      <c r="I897" s="15"/>
      <c r="J897" s="15"/>
      <c r="K897" s="15"/>
      <c r="L897" s="15"/>
      <c r="M897" s="15"/>
      <c r="N897" s="15"/>
      <c r="O897" s="15"/>
      <c r="P897" s="15"/>
      <c r="Q897" s="15"/>
      <c r="R897" s="15"/>
    </row>
    <row r="898" spans="1:21" hidden="1" outlineLevel="1" x14ac:dyDescent="0.75">
      <c r="A898" s="53"/>
      <c r="B898" s="56"/>
      <c r="C898" s="57"/>
      <c r="D898" s="58"/>
      <c r="E898" s="15"/>
      <c r="F898" s="15"/>
      <c r="G898" s="15"/>
      <c r="H898" s="15"/>
      <c r="I898" s="15"/>
      <c r="J898" s="15"/>
      <c r="K898" s="15"/>
      <c r="L898" s="15"/>
      <c r="M898" s="15"/>
      <c r="N898" s="15"/>
      <c r="O898" s="15"/>
      <c r="P898" s="15"/>
      <c r="Q898" s="15"/>
      <c r="R898" s="15"/>
    </row>
    <row r="899" spans="1:21" hidden="1" outlineLevel="1" x14ac:dyDescent="0.75">
      <c r="A899" s="53"/>
      <c r="B899" s="56"/>
      <c r="C899" s="57"/>
      <c r="D899" s="58"/>
      <c r="E899" s="15"/>
      <c r="F899" s="15"/>
      <c r="G899" s="15"/>
      <c r="H899" s="15"/>
      <c r="I899" s="15"/>
      <c r="J899" s="15"/>
      <c r="K899" s="15"/>
      <c r="L899" s="15"/>
      <c r="M899" s="15"/>
      <c r="N899" s="15"/>
      <c r="O899" s="15"/>
      <c r="P899" s="15"/>
      <c r="Q899" s="15"/>
      <c r="R899" s="15"/>
    </row>
    <row r="900" spans="1:21" hidden="1" outlineLevel="1" x14ac:dyDescent="0.75">
      <c r="A900" s="53"/>
      <c r="B900" s="56"/>
      <c r="C900" s="57"/>
      <c r="D900" s="58"/>
      <c r="E900" s="15"/>
      <c r="F900" s="15"/>
      <c r="G900" s="15"/>
      <c r="H900" s="15"/>
      <c r="I900" s="15"/>
      <c r="J900" s="15"/>
      <c r="K900" s="15"/>
      <c r="L900" s="15"/>
      <c r="M900" s="15"/>
      <c r="N900" s="15"/>
      <c r="O900" s="15"/>
      <c r="P900" s="15"/>
      <c r="Q900" s="15"/>
      <c r="R900" s="15"/>
    </row>
    <row r="901" spans="1:21" hidden="1" outlineLevel="1" x14ac:dyDescent="0.75">
      <c r="A901" s="53"/>
      <c r="B901" s="56"/>
      <c r="C901" s="57"/>
      <c r="D901" s="58"/>
      <c r="E901" s="15"/>
      <c r="F901" s="15"/>
      <c r="G901" s="15"/>
      <c r="H901" s="15"/>
      <c r="I901" s="15"/>
      <c r="J901" s="15"/>
      <c r="K901" s="15"/>
      <c r="L901" s="15"/>
      <c r="M901" s="15"/>
      <c r="N901" s="15"/>
      <c r="O901" s="15"/>
      <c r="P901" s="15"/>
      <c r="Q901" s="15"/>
      <c r="R901" s="15"/>
    </row>
    <row r="902" spans="1:21" hidden="1" outlineLevel="1" x14ac:dyDescent="0.75">
      <c r="A902" s="53"/>
      <c r="B902" s="56"/>
      <c r="C902" s="57"/>
      <c r="D902" s="58"/>
      <c r="E902" s="15"/>
      <c r="F902" s="15"/>
      <c r="G902" s="15"/>
      <c r="H902" s="15"/>
      <c r="I902" s="15"/>
      <c r="J902" s="15"/>
      <c r="K902" s="15"/>
      <c r="L902" s="15"/>
      <c r="M902" s="15"/>
      <c r="N902" s="15"/>
      <c r="O902" s="15"/>
      <c r="P902" s="15"/>
      <c r="Q902" s="15"/>
      <c r="R902" s="15"/>
    </row>
    <row r="903" spans="1:21" hidden="1" outlineLevel="1" x14ac:dyDescent="0.75">
      <c r="A903" s="53"/>
      <c r="B903" s="56"/>
      <c r="C903" s="57"/>
      <c r="D903" s="58"/>
      <c r="E903" s="15"/>
      <c r="F903" s="15"/>
      <c r="G903" s="15"/>
      <c r="H903" s="15"/>
      <c r="I903" s="15"/>
      <c r="J903" s="15"/>
      <c r="K903" s="15"/>
      <c r="L903" s="15"/>
      <c r="M903" s="15"/>
      <c r="N903" s="15"/>
      <c r="O903" s="15"/>
      <c r="P903" s="15"/>
      <c r="Q903" s="15"/>
      <c r="R903" s="15"/>
    </row>
    <row r="904" spans="1:21" hidden="1" outlineLevel="1" x14ac:dyDescent="0.75">
      <c r="A904" s="53"/>
      <c r="B904" s="56"/>
      <c r="C904" s="57"/>
      <c r="D904" s="58"/>
      <c r="E904" s="15"/>
      <c r="F904" s="15"/>
      <c r="G904" s="15"/>
      <c r="H904" s="15"/>
      <c r="I904" s="15"/>
      <c r="J904" s="15"/>
      <c r="K904" s="15"/>
      <c r="L904" s="15"/>
      <c r="M904" s="15"/>
      <c r="N904" s="15"/>
      <c r="O904" s="15"/>
      <c r="P904" s="15"/>
      <c r="Q904" s="15"/>
      <c r="R904" s="15"/>
    </row>
    <row r="905" spans="1:21" hidden="1" outlineLevel="1" x14ac:dyDescent="0.75">
      <c r="A905" s="53"/>
      <c r="B905" s="56"/>
      <c r="C905" s="57"/>
      <c r="D905" s="58"/>
      <c r="E905" s="15"/>
      <c r="F905" s="15"/>
      <c r="G905" s="15"/>
      <c r="H905" s="15"/>
      <c r="I905" s="15"/>
      <c r="J905" s="15"/>
      <c r="K905" s="15"/>
      <c r="L905" s="15"/>
      <c r="M905" s="15"/>
      <c r="N905" s="15"/>
      <c r="O905" s="15"/>
      <c r="P905" s="15"/>
      <c r="Q905" s="15"/>
      <c r="R905" s="15"/>
    </row>
    <row r="906" spans="1:21" hidden="1" outlineLevel="1" x14ac:dyDescent="0.75">
      <c r="A906" s="53"/>
      <c r="B906" s="56"/>
      <c r="C906" s="57"/>
      <c r="D906" s="58"/>
      <c r="E906" s="15"/>
      <c r="F906" s="15"/>
      <c r="G906" s="15"/>
      <c r="H906" s="15"/>
      <c r="I906" s="15"/>
      <c r="J906" s="15"/>
      <c r="K906" s="15"/>
      <c r="L906" s="15"/>
      <c r="M906" s="15"/>
      <c r="N906" s="15"/>
      <c r="O906" s="15"/>
      <c r="P906" s="15"/>
      <c r="Q906" s="15"/>
      <c r="R906" s="15"/>
    </row>
    <row r="907" spans="1:21" hidden="1" outlineLevel="1" x14ac:dyDescent="0.75">
      <c r="A907" s="53"/>
      <c r="B907" s="56"/>
      <c r="C907" s="57"/>
      <c r="D907" s="58"/>
      <c r="E907" s="15"/>
      <c r="F907" s="15"/>
      <c r="G907" s="15"/>
      <c r="H907" s="15"/>
      <c r="I907" s="15"/>
      <c r="J907" s="15"/>
      <c r="K907" s="15"/>
      <c r="L907" s="15"/>
      <c r="M907" s="15"/>
      <c r="N907" s="15"/>
      <c r="O907" s="15"/>
      <c r="P907" s="15"/>
      <c r="Q907" s="15"/>
      <c r="R907" s="15"/>
    </row>
    <row r="908" spans="1:21" hidden="1" outlineLevel="1" x14ac:dyDescent="0.75">
      <c r="A908" s="53"/>
      <c r="B908" s="56"/>
      <c r="C908" s="57"/>
      <c r="D908" s="58"/>
      <c r="E908" s="15"/>
      <c r="F908" s="15"/>
      <c r="G908" s="15"/>
      <c r="H908" s="15"/>
      <c r="I908" s="15"/>
      <c r="J908" s="15"/>
      <c r="K908" s="15"/>
      <c r="L908" s="15"/>
      <c r="M908" s="15"/>
      <c r="N908" s="15"/>
      <c r="O908" s="15"/>
      <c r="P908" s="15"/>
      <c r="Q908" s="15"/>
      <c r="R908" s="15"/>
    </row>
    <row r="909" spans="1:21" hidden="1" outlineLevel="1" x14ac:dyDescent="0.75">
      <c r="A909" s="53"/>
      <c r="B909" s="56"/>
      <c r="C909" s="57"/>
      <c r="D909" s="58"/>
      <c r="E909" s="15"/>
      <c r="F909" s="15"/>
      <c r="G909" s="15"/>
      <c r="H909" s="15"/>
      <c r="I909" s="15"/>
      <c r="J909" s="15"/>
      <c r="K909" s="15"/>
      <c r="L909" s="15"/>
      <c r="M909" s="15"/>
      <c r="N909" s="15"/>
      <c r="O909" s="15"/>
      <c r="P909" s="15"/>
      <c r="Q909" s="15"/>
      <c r="R909" s="15"/>
    </row>
    <row r="910" spans="1:21" hidden="1" outlineLevel="1" x14ac:dyDescent="0.75">
      <c r="A910" s="53"/>
      <c r="B910" s="56"/>
      <c r="C910" s="57"/>
      <c r="D910" s="58"/>
      <c r="E910" s="15"/>
      <c r="F910" s="15"/>
      <c r="G910" s="15"/>
      <c r="H910" s="15"/>
      <c r="I910" s="15"/>
      <c r="J910" s="15"/>
      <c r="K910" s="15"/>
      <c r="L910" s="15"/>
      <c r="M910" s="15"/>
      <c r="N910" s="15"/>
      <c r="O910" s="15"/>
      <c r="P910" s="15"/>
      <c r="Q910" s="15"/>
      <c r="R910" s="15"/>
    </row>
    <row r="911" spans="1:21" collapsed="1" x14ac:dyDescent="0.75">
      <c r="A911" s="53"/>
      <c r="B911" s="56"/>
      <c r="C911" s="57"/>
      <c r="D911" s="58"/>
      <c r="E911" s="15"/>
      <c r="F911" s="15"/>
      <c r="G911" s="15"/>
      <c r="H911" s="15"/>
      <c r="I911" s="15"/>
      <c r="J911" s="15"/>
      <c r="K911" s="15"/>
      <c r="L911" s="15"/>
      <c r="M911" s="15"/>
      <c r="N911" s="15"/>
      <c r="O911" s="15"/>
      <c r="P911" s="15"/>
      <c r="Q911" s="15"/>
      <c r="R911" s="15"/>
      <c r="S911" s="15"/>
      <c r="T911" s="15"/>
      <c r="U911" s="15"/>
    </row>
    <row r="912" spans="1:21" ht="44.25" x14ac:dyDescent="0.75">
      <c r="A912" s="137" t="s">
        <v>207</v>
      </c>
      <c r="B912" s="138" t="s">
        <v>207</v>
      </c>
      <c r="C912" s="135" t="s">
        <v>234</v>
      </c>
      <c r="D912" s="135" t="s">
        <v>235</v>
      </c>
    </row>
    <row r="913" spans="1:4" x14ac:dyDescent="0.75">
      <c r="A913" s="114" t="s">
        <v>177</v>
      </c>
      <c r="B913" s="115">
        <v>0.54261101408330481</v>
      </c>
      <c r="C913" s="143">
        <v>5.6842105263157894</v>
      </c>
      <c r="D913" s="117">
        <v>2320476.2368421052</v>
      </c>
    </row>
    <row r="914" spans="1:4" x14ac:dyDescent="0.75">
      <c r="A914" s="113" t="s">
        <v>72</v>
      </c>
      <c r="B914" s="115">
        <v>0.54261101408330481</v>
      </c>
      <c r="C914" s="143">
        <v>5.6842105263157894</v>
      </c>
      <c r="D914" s="117">
        <v>2320476.2368421052</v>
      </c>
    </row>
    <row r="915" spans="1:4" x14ac:dyDescent="0.75">
      <c r="A915" s="116" t="s">
        <v>116</v>
      </c>
      <c r="B915" s="115">
        <v>0.23778600305784039</v>
      </c>
      <c r="C915" s="143">
        <v>6.32</v>
      </c>
      <c r="D915" s="117">
        <v>2230801.98</v>
      </c>
    </row>
    <row r="916" spans="1:4" x14ac:dyDescent="0.75">
      <c r="A916" s="116" t="s">
        <v>150</v>
      </c>
      <c r="B916" s="115">
        <v>1.9052923066108434E-2</v>
      </c>
      <c r="C916" s="143">
        <v>5.5</v>
      </c>
      <c r="D916" s="117">
        <v>1022587.5</v>
      </c>
    </row>
    <row r="917" spans="1:4" x14ac:dyDescent="0.75">
      <c r="A917" s="116" t="s">
        <v>107</v>
      </c>
      <c r="B917" s="115">
        <v>0.13790491907267266</v>
      </c>
      <c r="C917" s="143">
        <v>5.0344827586206895</v>
      </c>
      <c r="D917" s="117">
        <v>2091175.448275862</v>
      </c>
    </row>
    <row r="918" spans="1:4" x14ac:dyDescent="0.75">
      <c r="A918" s="116" t="s">
        <v>144</v>
      </c>
      <c r="B918" s="115">
        <v>1.4123891909443069E-2</v>
      </c>
      <c r="C918" s="143">
        <v>6</v>
      </c>
      <c r="D918" s="117">
        <v>2957599.6666666665</v>
      </c>
    </row>
    <row r="919" spans="1:4" x14ac:dyDescent="0.75">
      <c r="A919" s="116" t="s">
        <v>102</v>
      </c>
      <c r="B919" s="115">
        <v>0.13374327697724026</v>
      </c>
      <c r="C919" s="143">
        <v>5.2142857142857144</v>
      </c>
      <c r="D919" s="117">
        <v>2835248.3928571427</v>
      </c>
    </row>
    <row r="920" spans="1:4" x14ac:dyDescent="0.75">
      <c r="A920" s="114" t="s">
        <v>176</v>
      </c>
      <c r="B920" s="115">
        <v>0.45738898591669519</v>
      </c>
      <c r="C920" s="143">
        <v>5.447916666666667</v>
      </c>
      <c r="D920" s="117">
        <v>2512452.34375</v>
      </c>
    </row>
    <row r="921" spans="1:4" x14ac:dyDescent="0.75">
      <c r="A921" s="113" t="s">
        <v>72</v>
      </c>
      <c r="B921" s="115">
        <v>0.45738898591669519</v>
      </c>
      <c r="C921" s="143">
        <v>5.447916666666667</v>
      </c>
      <c r="D921" s="117">
        <v>2512452.34375</v>
      </c>
    </row>
    <row r="922" spans="1:4" x14ac:dyDescent="0.75">
      <c r="A922" s="116" t="s">
        <v>116</v>
      </c>
      <c r="B922" s="115">
        <v>0.21937954460438458</v>
      </c>
      <c r="C922" s="143">
        <v>5.1304347826086953</v>
      </c>
      <c r="D922" s="117">
        <v>2508197.8260869565</v>
      </c>
    </row>
    <row r="923" spans="1:4" x14ac:dyDescent="0.75">
      <c r="A923" s="116" t="s">
        <v>150</v>
      </c>
      <c r="B923" s="115">
        <v>1.9112339231154823E-2</v>
      </c>
      <c r="C923" s="143">
        <v>5.5</v>
      </c>
      <c r="D923" s="117">
        <v>2828267.5</v>
      </c>
    </row>
    <row r="924" spans="1:4" x14ac:dyDescent="0.75">
      <c r="A924" s="116" t="s">
        <v>107</v>
      </c>
      <c r="B924" s="115">
        <v>9.0149804052182453E-2</v>
      </c>
      <c r="C924" s="143">
        <v>5.8421052631578947</v>
      </c>
      <c r="D924" s="117">
        <v>2424350.6842105263</v>
      </c>
    </row>
    <row r="925" spans="1:4" x14ac:dyDescent="0.75">
      <c r="A925" s="116" t="s">
        <v>102</v>
      </c>
      <c r="B925" s="115">
        <v>0.12874729802897333</v>
      </c>
      <c r="C925" s="143">
        <v>5.7037037037037033</v>
      </c>
      <c r="D925" s="117">
        <v>2534910.8148148148</v>
      </c>
    </row>
    <row r="926" spans="1:4" x14ac:dyDescent="0.75">
      <c r="A926" s="131" t="s">
        <v>205</v>
      </c>
      <c r="B926" s="125">
        <v>1</v>
      </c>
      <c r="C926" s="144">
        <v>5.5761904761904759</v>
      </c>
      <c r="D926" s="136">
        <v>2408236.7428571428</v>
      </c>
    </row>
    <row r="927" spans="1:4" hidden="1" outlineLevel="1" x14ac:dyDescent="0.75">
      <c r="A927"/>
      <c r="B927"/>
    </row>
    <row r="928" spans="1:4" hidden="1" outlineLevel="1" x14ac:dyDescent="0.75">
      <c r="A928"/>
      <c r="B928"/>
    </row>
    <row r="929" spans="1:4" hidden="1" outlineLevel="1" x14ac:dyDescent="0.75">
      <c r="A929"/>
      <c r="B929"/>
    </row>
    <row r="930" spans="1:4" hidden="1" outlineLevel="1" x14ac:dyDescent="0.75">
      <c r="A930"/>
      <c r="B930"/>
    </row>
    <row r="931" spans="1:4" hidden="1" outlineLevel="1" x14ac:dyDescent="0.75">
      <c r="A931"/>
      <c r="B931"/>
    </row>
    <row r="932" spans="1:4" hidden="1" outlineLevel="1" x14ac:dyDescent="0.75">
      <c r="A932"/>
      <c r="B932"/>
    </row>
    <row r="933" spans="1:4" hidden="1" outlineLevel="1" x14ac:dyDescent="0.75">
      <c r="A933"/>
      <c r="B933"/>
    </row>
    <row r="934" spans="1:4" hidden="1" outlineLevel="1" x14ac:dyDescent="0.75">
      <c r="A934"/>
      <c r="B934"/>
    </row>
    <row r="935" spans="1:4" hidden="1" outlineLevel="1" x14ac:dyDescent="0.75">
      <c r="A935"/>
      <c r="B935"/>
    </row>
    <row r="936" spans="1:4" hidden="1" outlineLevel="1" x14ac:dyDescent="0.75">
      <c r="A936"/>
      <c r="B936"/>
    </row>
    <row r="937" spans="1:4" hidden="1" outlineLevel="1" x14ac:dyDescent="0.75">
      <c r="A937"/>
      <c r="B937"/>
    </row>
    <row r="938" spans="1:4" hidden="1" outlineLevel="1" x14ac:dyDescent="0.75">
      <c r="A938" s="53"/>
      <c r="B938" s="56"/>
      <c r="C938" s="57"/>
      <c r="D938" s="58"/>
    </row>
    <row r="939" spans="1:4" hidden="1" outlineLevel="1" x14ac:dyDescent="0.75">
      <c r="A939" s="53"/>
      <c r="B939" s="56"/>
      <c r="C939" s="57"/>
      <c r="D939" s="58"/>
    </row>
    <row r="940" spans="1:4" hidden="1" outlineLevel="1" x14ac:dyDescent="0.75">
      <c r="A940" s="53"/>
      <c r="B940" s="56"/>
      <c r="C940" s="57"/>
      <c r="D940" s="58"/>
    </row>
    <row r="941" spans="1:4" hidden="1" outlineLevel="1" x14ac:dyDescent="0.75">
      <c r="A941" s="53"/>
      <c r="B941" s="56"/>
      <c r="C941" s="57"/>
      <c r="D941" s="58"/>
    </row>
    <row r="942" spans="1:4" hidden="1" outlineLevel="1" x14ac:dyDescent="0.75">
      <c r="A942" s="53"/>
      <c r="B942" s="56"/>
      <c r="C942" s="57"/>
      <c r="D942" s="58"/>
    </row>
    <row r="943" spans="1:4" hidden="1" outlineLevel="1" x14ac:dyDescent="0.75">
      <c r="A943" s="53"/>
      <c r="B943" s="56"/>
      <c r="C943" s="57"/>
      <c r="D943" s="58"/>
    </row>
    <row r="944" spans="1:4" hidden="1" outlineLevel="1" x14ac:dyDescent="0.75">
      <c r="A944" s="53"/>
      <c r="B944" s="56"/>
      <c r="C944" s="57"/>
      <c r="D944" s="58"/>
    </row>
    <row r="945" spans="1:4" hidden="1" outlineLevel="1" x14ac:dyDescent="0.75">
      <c r="A945" s="53"/>
      <c r="B945" s="56"/>
      <c r="C945" s="57"/>
      <c r="D945" s="58"/>
    </row>
    <row r="946" spans="1:4" hidden="1" outlineLevel="1" x14ac:dyDescent="0.75">
      <c r="A946" s="53"/>
      <c r="B946" s="56"/>
      <c r="C946" s="57"/>
      <c r="D946" s="58"/>
    </row>
    <row r="947" spans="1:4" hidden="1" outlineLevel="1" x14ac:dyDescent="0.75">
      <c r="A947" s="53"/>
      <c r="B947" s="56"/>
      <c r="C947" s="57"/>
      <c r="D947" s="58"/>
    </row>
    <row r="948" spans="1:4" hidden="1" outlineLevel="1" x14ac:dyDescent="0.75">
      <c r="A948" s="53"/>
      <c r="B948" s="56"/>
      <c r="C948" s="57"/>
      <c r="D948" s="58"/>
    </row>
    <row r="949" spans="1:4" hidden="1" outlineLevel="1" x14ac:dyDescent="0.75">
      <c r="A949" s="53"/>
      <c r="B949" s="56"/>
      <c r="C949" s="57"/>
      <c r="D949" s="58"/>
    </row>
    <row r="950" spans="1:4" hidden="1" outlineLevel="1" x14ac:dyDescent="0.75">
      <c r="A950" s="53"/>
      <c r="B950" s="56"/>
      <c r="C950" s="57"/>
      <c r="D950" s="58"/>
    </row>
    <row r="951" spans="1:4" hidden="1" outlineLevel="1" x14ac:dyDescent="0.75">
      <c r="A951" s="53"/>
      <c r="B951" s="56"/>
      <c r="C951" s="57"/>
      <c r="D951" s="58"/>
    </row>
    <row r="952" spans="1:4" hidden="1" outlineLevel="1" x14ac:dyDescent="0.75">
      <c r="A952" s="53"/>
      <c r="B952" s="56"/>
      <c r="C952" s="57"/>
      <c r="D952" s="58"/>
    </row>
    <row r="953" spans="1:4" hidden="1" outlineLevel="1" x14ac:dyDescent="0.75">
      <c r="A953" s="53"/>
      <c r="B953" s="56"/>
      <c r="C953" s="57"/>
      <c r="D953" s="58"/>
    </row>
    <row r="954" spans="1:4" hidden="1" outlineLevel="1" x14ac:dyDescent="0.75">
      <c r="A954" s="53"/>
      <c r="B954" s="56"/>
      <c r="C954" s="57"/>
      <c r="D954" s="58"/>
    </row>
    <row r="955" spans="1:4" hidden="1" outlineLevel="1" x14ac:dyDescent="0.75">
      <c r="A955" s="53"/>
      <c r="B955" s="56"/>
      <c r="C955" s="57"/>
      <c r="D955" s="58"/>
    </row>
    <row r="956" spans="1:4" hidden="1" outlineLevel="1" x14ac:dyDescent="0.75">
      <c r="A956" s="53"/>
      <c r="B956" s="56"/>
      <c r="C956" s="57"/>
      <c r="D956" s="58"/>
    </row>
    <row r="957" spans="1:4" hidden="1" outlineLevel="1" x14ac:dyDescent="0.75">
      <c r="A957" s="53"/>
      <c r="B957" s="56"/>
      <c r="C957" s="57"/>
      <c r="D957" s="58"/>
    </row>
    <row r="958" spans="1:4" hidden="1" outlineLevel="1" x14ac:dyDescent="0.75">
      <c r="A958" s="53"/>
      <c r="B958" s="56"/>
      <c r="C958" s="57"/>
      <c r="D958" s="58"/>
    </row>
    <row r="959" spans="1:4" hidden="1" outlineLevel="1" x14ac:dyDescent="0.75">
      <c r="A959" s="53"/>
      <c r="B959" s="56"/>
      <c r="C959" s="57"/>
      <c r="D959" s="58"/>
    </row>
    <row r="960" spans="1:4" hidden="1" outlineLevel="1" x14ac:dyDescent="0.75">
      <c r="A960" s="53"/>
      <c r="B960" s="56"/>
      <c r="C960" s="57"/>
      <c r="D960" s="58"/>
    </row>
    <row r="961" spans="1:4" hidden="1" outlineLevel="1" x14ac:dyDescent="0.75">
      <c r="A961" s="53"/>
      <c r="B961" s="56"/>
      <c r="C961" s="57"/>
      <c r="D961" s="58"/>
    </row>
    <row r="962" spans="1:4" hidden="1" outlineLevel="1" x14ac:dyDescent="0.75">
      <c r="A962" s="53"/>
      <c r="B962" s="56"/>
      <c r="C962" s="57"/>
      <c r="D962" s="58"/>
    </row>
    <row r="963" spans="1:4" hidden="1" outlineLevel="1" x14ac:dyDescent="0.75">
      <c r="A963" s="53"/>
      <c r="B963" s="56"/>
      <c r="C963" s="57"/>
      <c r="D963" s="58"/>
    </row>
    <row r="964" spans="1:4" hidden="1" outlineLevel="1" x14ac:dyDescent="0.75">
      <c r="A964" s="53"/>
      <c r="B964" s="56"/>
      <c r="C964" s="57"/>
      <c r="D964" s="58"/>
    </row>
    <row r="965" spans="1:4" hidden="1" outlineLevel="1" x14ac:dyDescent="0.75">
      <c r="A965" s="53"/>
      <c r="B965" s="56"/>
      <c r="C965" s="57"/>
      <c r="D965" s="58"/>
    </row>
    <row r="966" spans="1:4" hidden="1" outlineLevel="1" x14ac:dyDescent="0.75">
      <c r="A966" s="53"/>
      <c r="B966" s="56"/>
      <c r="C966" s="57"/>
      <c r="D966" s="58"/>
    </row>
    <row r="967" spans="1:4" hidden="1" outlineLevel="1" x14ac:dyDescent="0.75">
      <c r="A967" s="53"/>
      <c r="B967" s="56"/>
      <c r="C967" s="57"/>
      <c r="D967" s="58"/>
    </row>
    <row r="968" spans="1:4" hidden="1" outlineLevel="1" x14ac:dyDescent="0.75">
      <c r="A968" s="53"/>
      <c r="B968" s="56"/>
      <c r="C968" s="57"/>
      <c r="D968" s="58"/>
    </row>
    <row r="969" spans="1:4" hidden="1" outlineLevel="1" x14ac:dyDescent="0.75">
      <c r="A969" s="53"/>
      <c r="B969" s="56"/>
      <c r="C969" s="57"/>
      <c r="D969" s="58"/>
    </row>
    <row r="970" spans="1:4" hidden="1" outlineLevel="1" x14ac:dyDescent="0.75">
      <c r="A970" s="53"/>
      <c r="B970" s="56"/>
      <c r="C970" s="57"/>
      <c r="D970" s="58"/>
    </row>
    <row r="971" spans="1:4" hidden="1" outlineLevel="1" x14ac:dyDescent="0.75">
      <c r="A971" s="53"/>
      <c r="B971" s="56"/>
      <c r="C971" s="57"/>
      <c r="D971" s="58"/>
    </row>
    <row r="972" spans="1:4" hidden="1" outlineLevel="1" x14ac:dyDescent="0.75">
      <c r="A972" s="53"/>
      <c r="B972" s="56"/>
      <c r="C972" s="57"/>
      <c r="D972" s="58"/>
    </row>
    <row r="973" spans="1:4" hidden="1" outlineLevel="1" x14ac:dyDescent="0.75">
      <c r="A973" s="53"/>
      <c r="B973" s="56"/>
      <c r="C973" s="57"/>
      <c r="D973" s="58"/>
    </row>
    <row r="974" spans="1:4" hidden="1" outlineLevel="1" x14ac:dyDescent="0.75">
      <c r="A974" s="53"/>
      <c r="B974" s="56"/>
      <c r="C974" s="57"/>
      <c r="D974" s="58"/>
    </row>
    <row r="975" spans="1:4" hidden="1" outlineLevel="1" x14ac:dyDescent="0.75">
      <c r="A975" s="53"/>
      <c r="B975" s="56"/>
      <c r="C975" s="57"/>
      <c r="D975" s="58"/>
    </row>
    <row r="976" spans="1:4" hidden="1" outlineLevel="1" x14ac:dyDescent="0.75">
      <c r="A976" s="53"/>
      <c r="B976" s="56"/>
      <c r="C976" s="57"/>
      <c r="D976" s="58"/>
    </row>
    <row r="977" spans="1:8" collapsed="1" x14ac:dyDescent="0.75">
      <c r="A977" s="53"/>
      <c r="B977" s="56"/>
      <c r="C977" s="57"/>
      <c r="D977" s="58"/>
      <c r="E977" s="15"/>
      <c r="F977" s="15"/>
      <c r="G977" s="15"/>
      <c r="H977" s="15"/>
    </row>
    <row r="978" spans="1:8" ht="44.25" x14ac:dyDescent="0.75">
      <c r="A978" s="137" t="s">
        <v>208</v>
      </c>
      <c r="B978" s="138" t="s">
        <v>208</v>
      </c>
      <c r="C978" s="135" t="s">
        <v>234</v>
      </c>
      <c r="D978" s="135" t="s">
        <v>235</v>
      </c>
    </row>
    <row r="979" spans="1:8" x14ac:dyDescent="0.75">
      <c r="A979" s="114" t="s">
        <v>177</v>
      </c>
      <c r="B979" s="115">
        <v>0.54261101408330481</v>
      </c>
      <c r="C979" s="141">
        <v>5.6842105263157894</v>
      </c>
      <c r="D979" s="117">
        <v>2320476.2368421052</v>
      </c>
    </row>
    <row r="980" spans="1:8" x14ac:dyDescent="0.75">
      <c r="A980" s="113" t="s">
        <v>72</v>
      </c>
      <c r="B980" s="115">
        <v>0.54261101408330481</v>
      </c>
      <c r="C980" s="141">
        <v>5.6842105263157894</v>
      </c>
      <c r="D980" s="117">
        <v>2320476.2368421052</v>
      </c>
    </row>
    <row r="981" spans="1:8" x14ac:dyDescent="0.75">
      <c r="A981" s="116" t="s">
        <v>117</v>
      </c>
      <c r="B981" s="115">
        <v>0.20502468281391611</v>
      </c>
      <c r="C981" s="141">
        <v>6.3953488372093021</v>
      </c>
      <c r="D981" s="117">
        <v>2191265.8837209302</v>
      </c>
    </row>
    <row r="982" spans="1:8" x14ac:dyDescent="0.75">
      <c r="A982" s="116" t="s">
        <v>124</v>
      </c>
      <c r="B982" s="115">
        <v>0.19005724873029328</v>
      </c>
      <c r="C982" s="141">
        <v>5.5</v>
      </c>
      <c r="D982" s="117">
        <v>2446541.2749999999</v>
      </c>
    </row>
    <row r="983" spans="1:8" x14ac:dyDescent="0.75">
      <c r="A983" s="116" t="s">
        <v>108</v>
      </c>
      <c r="B983" s="115">
        <v>7.5831345123397328E-2</v>
      </c>
      <c r="C983" s="141">
        <v>5.3125</v>
      </c>
      <c r="D983" s="117">
        <v>2253809.0625</v>
      </c>
    </row>
    <row r="984" spans="1:8" x14ac:dyDescent="0.75">
      <c r="A984" s="116" t="s">
        <v>102</v>
      </c>
      <c r="B984" s="115">
        <v>7.1697737415698085E-2</v>
      </c>
      <c r="C984" s="141">
        <v>4.5333333333333332</v>
      </c>
      <c r="D984" s="117">
        <v>2425817.4666666668</v>
      </c>
    </row>
    <row r="985" spans="1:8" x14ac:dyDescent="0.75">
      <c r="A985" s="114" t="s">
        <v>176</v>
      </c>
      <c r="B985" s="115">
        <v>0.45738898591669519</v>
      </c>
      <c r="C985" s="141">
        <v>5.447916666666667</v>
      </c>
      <c r="D985" s="117">
        <v>2512452.34375</v>
      </c>
    </row>
    <row r="986" spans="1:8" x14ac:dyDescent="0.75">
      <c r="A986" s="113" t="s">
        <v>72</v>
      </c>
      <c r="B986" s="115">
        <v>0.45738898591669519</v>
      </c>
      <c r="C986" s="141">
        <v>5.447916666666667</v>
      </c>
      <c r="D986" s="117">
        <v>2512452.34375</v>
      </c>
    </row>
    <row r="987" spans="1:8" x14ac:dyDescent="0.75">
      <c r="A987" s="116" t="s">
        <v>117</v>
      </c>
      <c r="B987" s="115">
        <v>0.22425167013818861</v>
      </c>
      <c r="C987" s="141">
        <v>5.5106382978723403</v>
      </c>
      <c r="D987" s="117">
        <v>2479736.2553191488</v>
      </c>
    </row>
    <row r="988" spans="1:8" x14ac:dyDescent="0.75">
      <c r="A988" s="116" t="s">
        <v>124</v>
      </c>
      <c r="B988" s="115">
        <v>0.10471053030182575</v>
      </c>
      <c r="C988" s="141">
        <v>5.4545454545454541</v>
      </c>
      <c r="D988" s="117">
        <v>2384692</v>
      </c>
    </row>
    <row r="989" spans="1:8" x14ac:dyDescent="0.75">
      <c r="A989" s="116" t="s">
        <v>108</v>
      </c>
      <c r="B989" s="115">
        <v>7.1301908597853819E-2</v>
      </c>
      <c r="C989" s="141">
        <v>5.1333333333333337</v>
      </c>
      <c r="D989" s="117">
        <v>2673953.4666666668</v>
      </c>
    </row>
    <row r="990" spans="1:8" x14ac:dyDescent="0.75">
      <c r="A990" s="116" t="s">
        <v>102</v>
      </c>
      <c r="B990" s="115">
        <v>5.7124876878827009E-2</v>
      </c>
      <c r="C990" s="141">
        <v>5.583333333333333</v>
      </c>
      <c r="D990" s="117">
        <v>2672941.25</v>
      </c>
    </row>
    <row r="991" spans="1:8" x14ac:dyDescent="0.75">
      <c r="A991" s="131" t="s">
        <v>205</v>
      </c>
      <c r="B991" s="125">
        <v>1</v>
      </c>
      <c r="C991" s="142">
        <v>5.5761904761904759</v>
      </c>
      <c r="D991" s="136">
        <v>2408236.7428571428</v>
      </c>
    </row>
    <row r="992" spans="1:8" hidden="1" outlineLevel="1" x14ac:dyDescent="0.75">
      <c r="A992"/>
      <c r="B992"/>
    </row>
    <row r="993" spans="1:4" hidden="1" outlineLevel="1" x14ac:dyDescent="0.75">
      <c r="A993"/>
      <c r="B993"/>
    </row>
    <row r="994" spans="1:4" hidden="1" outlineLevel="1" x14ac:dyDescent="0.75">
      <c r="A994"/>
      <c r="B994"/>
    </row>
    <row r="995" spans="1:4" hidden="1" outlineLevel="1" x14ac:dyDescent="0.75">
      <c r="A995"/>
      <c r="B995"/>
    </row>
    <row r="996" spans="1:4" hidden="1" outlineLevel="1" x14ac:dyDescent="0.75">
      <c r="A996"/>
      <c r="B996"/>
    </row>
    <row r="997" spans="1:4" hidden="1" outlineLevel="1" x14ac:dyDescent="0.75">
      <c r="A997"/>
      <c r="B997"/>
    </row>
    <row r="998" spans="1:4" hidden="1" outlineLevel="1" x14ac:dyDescent="0.75">
      <c r="A998"/>
      <c r="B998"/>
    </row>
    <row r="999" spans="1:4" hidden="1" outlineLevel="1" x14ac:dyDescent="0.75">
      <c r="A999"/>
      <c r="B999"/>
    </row>
    <row r="1000" spans="1:4" hidden="1" outlineLevel="1" x14ac:dyDescent="0.75">
      <c r="A1000"/>
      <c r="B1000"/>
    </row>
    <row r="1001" spans="1:4" hidden="1" outlineLevel="1" x14ac:dyDescent="0.75">
      <c r="A1001"/>
      <c r="B1001"/>
    </row>
    <row r="1002" spans="1:4" hidden="1" outlineLevel="1" x14ac:dyDescent="0.75">
      <c r="A1002"/>
      <c r="B1002"/>
    </row>
    <row r="1003" spans="1:4" hidden="1" outlineLevel="1" x14ac:dyDescent="0.75">
      <c r="A1003"/>
      <c r="B1003"/>
    </row>
    <row r="1004" spans="1:4" hidden="1" outlineLevel="1" x14ac:dyDescent="0.75">
      <c r="A1004"/>
      <c r="B1004"/>
    </row>
    <row r="1005" spans="1:4" hidden="1" outlineLevel="1" x14ac:dyDescent="0.75">
      <c r="A1005" s="53"/>
      <c r="B1005" s="56"/>
      <c r="C1005" s="57"/>
      <c r="D1005" s="58"/>
    </row>
    <row r="1006" spans="1:4" hidden="1" outlineLevel="1" x14ac:dyDescent="0.75">
      <c r="A1006" s="53"/>
      <c r="B1006" s="56"/>
      <c r="C1006" s="57"/>
      <c r="D1006" s="58"/>
    </row>
    <row r="1007" spans="1:4" hidden="1" outlineLevel="1" x14ac:dyDescent="0.75">
      <c r="A1007" s="53"/>
      <c r="B1007" s="56"/>
      <c r="C1007" s="57"/>
      <c r="D1007" s="58"/>
    </row>
    <row r="1008" spans="1:4" hidden="1" outlineLevel="1" x14ac:dyDescent="0.75">
      <c r="A1008" s="53"/>
      <c r="B1008" s="56"/>
      <c r="C1008" s="57"/>
      <c r="D1008" s="58"/>
    </row>
    <row r="1009" spans="1:4" hidden="1" outlineLevel="1" x14ac:dyDescent="0.75">
      <c r="A1009" s="53"/>
      <c r="B1009" s="56"/>
      <c r="C1009" s="57"/>
      <c r="D1009" s="58"/>
    </row>
    <row r="1010" spans="1:4" hidden="1" outlineLevel="1" x14ac:dyDescent="0.75">
      <c r="A1010" s="53"/>
      <c r="B1010" s="56"/>
      <c r="C1010" s="57"/>
      <c r="D1010" s="58"/>
    </row>
    <row r="1011" spans="1:4" hidden="1" outlineLevel="1" x14ac:dyDescent="0.75">
      <c r="A1011" s="53"/>
      <c r="B1011" s="56"/>
      <c r="C1011" s="57"/>
      <c r="D1011" s="58"/>
    </row>
    <row r="1012" spans="1:4" hidden="1" outlineLevel="1" x14ac:dyDescent="0.75">
      <c r="A1012" s="53"/>
      <c r="B1012" s="56"/>
      <c r="C1012" s="57"/>
      <c r="D1012" s="58"/>
    </row>
    <row r="1013" spans="1:4" hidden="1" outlineLevel="1" x14ac:dyDescent="0.75">
      <c r="A1013" s="53"/>
      <c r="B1013" s="56"/>
      <c r="C1013" s="57"/>
      <c r="D1013" s="58"/>
    </row>
    <row r="1014" spans="1:4" hidden="1" outlineLevel="1" x14ac:dyDescent="0.75">
      <c r="A1014" s="53"/>
      <c r="B1014" s="56"/>
      <c r="C1014" s="57"/>
      <c r="D1014" s="58"/>
    </row>
    <row r="1015" spans="1:4" hidden="1" outlineLevel="1" x14ac:dyDescent="0.75">
      <c r="A1015" s="53"/>
      <c r="B1015" s="56"/>
      <c r="C1015" s="57"/>
      <c r="D1015" s="58"/>
    </row>
    <row r="1016" spans="1:4" hidden="1" outlineLevel="1" x14ac:dyDescent="0.75">
      <c r="A1016" s="53"/>
      <c r="B1016" s="56"/>
      <c r="C1016" s="57"/>
      <c r="D1016" s="58"/>
    </row>
    <row r="1017" spans="1:4" hidden="1" outlineLevel="1" x14ac:dyDescent="0.75">
      <c r="A1017" s="53"/>
      <c r="B1017" s="56"/>
      <c r="C1017" s="57"/>
      <c r="D1017" s="58"/>
    </row>
    <row r="1018" spans="1:4" hidden="1" outlineLevel="1" x14ac:dyDescent="0.75">
      <c r="A1018" s="53"/>
      <c r="B1018" s="56"/>
      <c r="C1018" s="57"/>
      <c r="D1018" s="58"/>
    </row>
    <row r="1019" spans="1:4" hidden="1" outlineLevel="1" x14ac:dyDescent="0.75">
      <c r="A1019" s="53"/>
      <c r="B1019" s="56"/>
      <c r="C1019" s="57"/>
      <c r="D1019" s="58"/>
    </row>
    <row r="1020" spans="1:4" hidden="1" outlineLevel="1" x14ac:dyDescent="0.75">
      <c r="A1020" s="53"/>
      <c r="B1020" s="56"/>
      <c r="C1020" s="57"/>
      <c r="D1020" s="58"/>
    </row>
    <row r="1021" spans="1:4" hidden="1" outlineLevel="1" x14ac:dyDescent="0.75">
      <c r="A1021" s="53"/>
      <c r="B1021" s="56"/>
      <c r="C1021" s="57"/>
      <c r="D1021" s="58"/>
    </row>
    <row r="1022" spans="1:4" hidden="1" outlineLevel="1" x14ac:dyDescent="0.75">
      <c r="A1022" s="53"/>
      <c r="B1022" s="56"/>
      <c r="C1022" s="57"/>
      <c r="D1022" s="58"/>
    </row>
    <row r="1023" spans="1:4" hidden="1" outlineLevel="1" x14ac:dyDescent="0.75">
      <c r="A1023" s="53"/>
      <c r="B1023" s="56"/>
      <c r="C1023" s="57"/>
      <c r="D1023" s="58"/>
    </row>
    <row r="1024" spans="1:4" hidden="1" outlineLevel="1" x14ac:dyDescent="0.75">
      <c r="A1024" s="53"/>
      <c r="B1024" s="56"/>
      <c r="C1024" s="57"/>
      <c r="D1024" s="58"/>
    </row>
    <row r="1025" spans="1:4" hidden="1" outlineLevel="1" x14ac:dyDescent="0.75">
      <c r="A1025" s="53"/>
      <c r="B1025" s="56"/>
      <c r="C1025" s="57"/>
      <c r="D1025" s="58"/>
    </row>
    <row r="1026" spans="1:4" hidden="1" outlineLevel="1" x14ac:dyDescent="0.75">
      <c r="A1026" s="53"/>
      <c r="B1026" s="56"/>
      <c r="C1026" s="57"/>
      <c r="D1026" s="58"/>
    </row>
    <row r="1027" spans="1:4" hidden="1" outlineLevel="1" x14ac:dyDescent="0.75">
      <c r="A1027" s="53"/>
      <c r="B1027" s="56"/>
      <c r="C1027" s="57"/>
      <c r="D1027" s="58"/>
    </row>
    <row r="1028" spans="1:4" hidden="1" outlineLevel="1" x14ac:dyDescent="0.75">
      <c r="A1028" s="53"/>
      <c r="B1028" s="56"/>
      <c r="C1028" s="57"/>
      <c r="D1028" s="58"/>
    </row>
    <row r="1029" spans="1:4" hidden="1" outlineLevel="1" x14ac:dyDescent="0.75">
      <c r="A1029" s="53"/>
      <c r="B1029" s="56"/>
      <c r="C1029" s="57"/>
      <c r="D1029" s="58"/>
    </row>
    <row r="1030" spans="1:4" hidden="1" outlineLevel="1" x14ac:dyDescent="0.75">
      <c r="A1030" s="53"/>
      <c r="B1030" s="56"/>
      <c r="C1030" s="57"/>
      <c r="D1030" s="58"/>
    </row>
    <row r="1031" spans="1:4" hidden="1" outlineLevel="1" x14ac:dyDescent="0.75">
      <c r="A1031" s="53"/>
      <c r="B1031" s="56"/>
      <c r="C1031" s="57"/>
      <c r="D1031" s="58"/>
    </row>
    <row r="1032" spans="1:4" hidden="1" outlineLevel="1" x14ac:dyDescent="0.75">
      <c r="A1032" s="53"/>
      <c r="B1032" s="56"/>
      <c r="C1032" s="57"/>
      <c r="D1032" s="58"/>
    </row>
    <row r="1033" spans="1:4" hidden="1" outlineLevel="1" x14ac:dyDescent="0.75">
      <c r="A1033" s="53"/>
      <c r="B1033" s="56"/>
      <c r="C1033" s="57"/>
      <c r="D1033" s="58"/>
    </row>
    <row r="1034" spans="1:4" hidden="1" outlineLevel="1" x14ac:dyDescent="0.75">
      <c r="A1034" s="53"/>
      <c r="B1034" s="56"/>
      <c r="C1034" s="57"/>
      <c r="D1034" s="58"/>
    </row>
    <row r="1035" spans="1:4" hidden="1" outlineLevel="1" x14ac:dyDescent="0.75">
      <c r="A1035" s="53"/>
      <c r="B1035" s="56"/>
      <c r="C1035" s="57"/>
      <c r="D1035" s="58"/>
    </row>
    <row r="1036" spans="1:4" hidden="1" outlineLevel="1" x14ac:dyDescent="0.75">
      <c r="A1036" s="53"/>
      <c r="B1036" s="56"/>
      <c r="C1036" s="57"/>
      <c r="D1036" s="58"/>
    </row>
    <row r="1037" spans="1:4" hidden="1" outlineLevel="1" x14ac:dyDescent="0.75">
      <c r="A1037" s="53"/>
      <c r="B1037" s="56"/>
      <c r="C1037" s="57"/>
      <c r="D1037" s="58"/>
    </row>
    <row r="1038" spans="1:4" hidden="1" outlineLevel="1" x14ac:dyDescent="0.75">
      <c r="A1038" s="53"/>
      <c r="B1038" s="56"/>
      <c r="C1038" s="57"/>
      <c r="D1038" s="58"/>
    </row>
    <row r="1039" spans="1:4" hidden="1" outlineLevel="1" x14ac:dyDescent="0.75">
      <c r="A1039" s="53"/>
      <c r="B1039" s="56"/>
      <c r="C1039" s="57"/>
      <c r="D1039" s="58"/>
    </row>
    <row r="1040" spans="1:4" hidden="1" outlineLevel="1" x14ac:dyDescent="0.75">
      <c r="A1040" s="53"/>
      <c r="B1040" s="56"/>
      <c r="C1040" s="57"/>
      <c r="D1040" s="58"/>
    </row>
    <row r="1041" spans="1:7" hidden="1" outlineLevel="1" x14ac:dyDescent="0.75">
      <c r="A1041" s="53"/>
      <c r="B1041" s="56"/>
      <c r="C1041" s="57"/>
      <c r="D1041" s="58"/>
    </row>
    <row r="1042" spans="1:7" collapsed="1" x14ac:dyDescent="0.75">
      <c r="A1042" s="53"/>
      <c r="B1042" s="56"/>
      <c r="C1042" s="57"/>
      <c r="D1042" s="58"/>
      <c r="E1042" s="15"/>
      <c r="F1042" s="15"/>
      <c r="G1042" s="15"/>
    </row>
    <row r="1043" spans="1:7" ht="44.25" x14ac:dyDescent="0.75">
      <c r="A1043" s="137" t="s">
        <v>209</v>
      </c>
      <c r="B1043" s="135" t="s">
        <v>209</v>
      </c>
      <c r="C1043" s="135" t="s">
        <v>234</v>
      </c>
      <c r="D1043" s="135" t="s">
        <v>235</v>
      </c>
    </row>
    <row r="1044" spans="1:7" x14ac:dyDescent="0.75">
      <c r="A1044" s="114" t="s">
        <v>177</v>
      </c>
      <c r="B1044" s="115">
        <v>0.54261101408330481</v>
      </c>
      <c r="C1044" s="143">
        <v>5.6842105263157894</v>
      </c>
      <c r="D1044" s="117">
        <v>2320476.2368421052</v>
      </c>
    </row>
    <row r="1045" spans="1:7" x14ac:dyDescent="0.75">
      <c r="A1045" s="113" t="s">
        <v>72</v>
      </c>
      <c r="B1045" s="115">
        <v>0.54261101408330481</v>
      </c>
      <c r="C1045" s="143">
        <v>5.6842105263157894</v>
      </c>
      <c r="D1045" s="117">
        <v>2320476.2368421052</v>
      </c>
    </row>
    <row r="1046" spans="1:7" x14ac:dyDescent="0.75">
      <c r="A1046" s="116" t="s">
        <v>197</v>
      </c>
      <c r="B1046" s="115">
        <v>6.1887793827580986E-2</v>
      </c>
      <c r="C1046" s="143">
        <v>5.0769230769230766</v>
      </c>
      <c r="D1046" s="117">
        <v>2620271.230769231</v>
      </c>
    </row>
    <row r="1047" spans="1:7" x14ac:dyDescent="0.75">
      <c r="A1047" s="116" t="s">
        <v>198</v>
      </c>
      <c r="B1047" s="115">
        <v>6.6734813939534426E-2</v>
      </c>
      <c r="C1047" s="143">
        <v>5.7857142857142856</v>
      </c>
      <c r="D1047" s="117">
        <v>1928480.642857143</v>
      </c>
    </row>
    <row r="1048" spans="1:7" x14ac:dyDescent="0.75">
      <c r="A1048" s="116" t="s">
        <v>199</v>
      </c>
      <c r="B1048" s="115">
        <v>0.14260841985638026</v>
      </c>
      <c r="C1048" s="143">
        <v>5.9666666666666668</v>
      </c>
      <c r="D1048" s="117">
        <v>2349695.9666666668</v>
      </c>
    </row>
    <row r="1049" spans="1:7" x14ac:dyDescent="0.75">
      <c r="A1049" s="116" t="s">
        <v>196</v>
      </c>
      <c r="B1049" s="115">
        <v>0.13346962787906885</v>
      </c>
      <c r="C1049" s="143">
        <v>5.5</v>
      </c>
      <c r="D1049" s="117">
        <v>2533879.3928571427</v>
      </c>
    </row>
    <row r="1050" spans="1:7" x14ac:dyDescent="0.75">
      <c r="A1050" s="116" t="s">
        <v>195</v>
      </c>
      <c r="B1050" s="115">
        <v>0.1379103585807403</v>
      </c>
      <c r="C1050" s="143">
        <v>5.7931034482758621</v>
      </c>
      <c r="D1050" s="117">
        <v>2139052.8965517241</v>
      </c>
    </row>
    <row r="1051" spans="1:7" x14ac:dyDescent="0.75">
      <c r="A1051" s="114" t="s">
        <v>176</v>
      </c>
      <c r="B1051" s="115">
        <v>0.45738898591669519</v>
      </c>
      <c r="C1051" s="143">
        <v>5.447916666666667</v>
      </c>
      <c r="D1051" s="117">
        <v>2512452.34375</v>
      </c>
    </row>
    <row r="1052" spans="1:7" x14ac:dyDescent="0.75">
      <c r="A1052" s="113" t="s">
        <v>72</v>
      </c>
      <c r="B1052" s="115">
        <v>0.45738898591669519</v>
      </c>
      <c r="C1052" s="143">
        <v>5.447916666666667</v>
      </c>
      <c r="D1052" s="117">
        <v>2512452.34375</v>
      </c>
    </row>
    <row r="1053" spans="1:7" x14ac:dyDescent="0.75">
      <c r="A1053" s="116" t="s">
        <v>197</v>
      </c>
      <c r="B1053" s="115">
        <v>6.1952231076997495E-2</v>
      </c>
      <c r="C1053" s="143">
        <v>5.2307692307692308</v>
      </c>
      <c r="D1053" s="117">
        <v>1868612.4615384615</v>
      </c>
    </row>
    <row r="1054" spans="1:7" x14ac:dyDescent="0.75">
      <c r="A1054" s="116" t="s">
        <v>198</v>
      </c>
      <c r="B1054" s="115">
        <v>5.2415936587051792E-2</v>
      </c>
      <c r="C1054" s="143">
        <v>5.1818181818181817</v>
      </c>
      <c r="D1054" s="117">
        <v>3472568.7272727271</v>
      </c>
    </row>
    <row r="1055" spans="1:7" x14ac:dyDescent="0.75">
      <c r="A1055" s="116" t="s">
        <v>199</v>
      </c>
      <c r="B1055" s="115">
        <v>0.12404212355047571</v>
      </c>
      <c r="C1055" s="143">
        <v>5.2692307692307692</v>
      </c>
      <c r="D1055" s="117">
        <v>2534298.3846153845</v>
      </c>
    </row>
    <row r="1056" spans="1:7" x14ac:dyDescent="0.75">
      <c r="A1056" s="116" t="s">
        <v>196</v>
      </c>
      <c r="B1056" s="115">
        <v>0.1284857832180297</v>
      </c>
      <c r="C1056" s="143">
        <v>5.666666666666667</v>
      </c>
      <c r="D1056" s="117">
        <v>2326950.8148148148</v>
      </c>
    </row>
    <row r="1057" spans="1:4" x14ac:dyDescent="0.75">
      <c r="A1057" s="116" t="s">
        <v>195</v>
      </c>
      <c r="B1057" s="115">
        <v>9.0492911484140487E-2</v>
      </c>
      <c r="C1057" s="143">
        <v>5.6842105263157894</v>
      </c>
      <c r="D1057" s="117">
        <v>2630830.3684210526</v>
      </c>
    </row>
    <row r="1058" spans="1:4" x14ac:dyDescent="0.75">
      <c r="A1058" s="131" t="s">
        <v>205</v>
      </c>
      <c r="B1058" s="125">
        <v>1</v>
      </c>
      <c r="C1058" s="144">
        <v>5.5761904761904759</v>
      </c>
      <c r="D1058" s="136">
        <v>2408236.7428571428</v>
      </c>
    </row>
    <row r="1059" spans="1:4" x14ac:dyDescent="0.75">
      <c r="A1059"/>
      <c r="B1059"/>
    </row>
    <row r="1060" spans="1:4" x14ac:dyDescent="0.75">
      <c r="A1060"/>
      <c r="B1060"/>
    </row>
    <row r="1061" spans="1:4" hidden="1" outlineLevel="1" x14ac:dyDescent="0.75">
      <c r="A1061"/>
      <c r="B1061"/>
    </row>
    <row r="1062" spans="1:4" hidden="1" outlineLevel="1" x14ac:dyDescent="0.75">
      <c r="A1062"/>
      <c r="B1062"/>
    </row>
    <row r="1063" spans="1:4" hidden="1" outlineLevel="1" x14ac:dyDescent="0.75">
      <c r="A1063"/>
      <c r="B1063"/>
    </row>
    <row r="1064" spans="1:4" hidden="1" outlineLevel="1" x14ac:dyDescent="0.75">
      <c r="A1064"/>
      <c r="B1064"/>
    </row>
    <row r="1065" spans="1:4" hidden="1" outlineLevel="1" x14ac:dyDescent="0.75">
      <c r="A1065"/>
      <c r="B1065"/>
    </row>
    <row r="1066" spans="1:4" hidden="1" outlineLevel="1" x14ac:dyDescent="0.75">
      <c r="A1066"/>
      <c r="B1066"/>
    </row>
    <row r="1067" spans="1:4" hidden="1" outlineLevel="1" x14ac:dyDescent="0.75">
      <c r="A1067"/>
      <c r="B1067"/>
    </row>
    <row r="1068" spans="1:4" hidden="1" outlineLevel="1" x14ac:dyDescent="0.75">
      <c r="A1068"/>
      <c r="B1068"/>
    </row>
    <row r="1069" spans="1:4" hidden="1" outlineLevel="1" x14ac:dyDescent="0.75">
      <c r="A1069"/>
      <c r="B1069"/>
    </row>
    <row r="1070" spans="1:4" hidden="1" outlineLevel="1" x14ac:dyDescent="0.75">
      <c r="A1070"/>
      <c r="B1070"/>
    </row>
    <row r="1071" spans="1:4" hidden="1" outlineLevel="1" x14ac:dyDescent="0.75">
      <c r="A1071"/>
      <c r="B1071"/>
    </row>
    <row r="1072" spans="1:4" hidden="1" outlineLevel="1" x14ac:dyDescent="0.75">
      <c r="A1072"/>
      <c r="B1072"/>
    </row>
    <row r="1073" spans="1:4" hidden="1" outlineLevel="1" x14ac:dyDescent="0.75">
      <c r="A1073"/>
      <c r="B1073"/>
    </row>
    <row r="1074" spans="1:4" hidden="1" outlineLevel="1" x14ac:dyDescent="0.75">
      <c r="A1074"/>
      <c r="B1074"/>
    </row>
    <row r="1075" spans="1:4" hidden="1" outlineLevel="1" x14ac:dyDescent="0.75">
      <c r="A1075"/>
      <c r="B1075"/>
    </row>
    <row r="1076" spans="1:4" hidden="1" outlineLevel="1" x14ac:dyDescent="0.75">
      <c r="A1076"/>
      <c r="B1076"/>
    </row>
    <row r="1077" spans="1:4" hidden="1" outlineLevel="1" x14ac:dyDescent="0.75">
      <c r="A1077"/>
      <c r="B1077"/>
    </row>
    <row r="1078" spans="1:4" hidden="1" outlineLevel="1" x14ac:dyDescent="0.75">
      <c r="A1078" s="53"/>
      <c r="B1078" s="56"/>
      <c r="C1078" s="57"/>
      <c r="D1078" s="58"/>
    </row>
    <row r="1079" spans="1:4" hidden="1" outlineLevel="1" x14ac:dyDescent="0.75">
      <c r="A1079" s="53"/>
      <c r="B1079" s="56"/>
      <c r="C1079" s="57"/>
      <c r="D1079" s="58"/>
    </row>
    <row r="1080" spans="1:4" hidden="1" outlineLevel="1" x14ac:dyDescent="0.75">
      <c r="A1080" s="53"/>
      <c r="B1080" s="56"/>
      <c r="C1080" s="57"/>
      <c r="D1080" s="58"/>
    </row>
    <row r="1081" spans="1:4" hidden="1" outlineLevel="1" x14ac:dyDescent="0.75">
      <c r="A1081" s="53"/>
      <c r="B1081" s="56"/>
      <c r="C1081" s="57"/>
      <c r="D1081" s="58"/>
    </row>
    <row r="1082" spans="1:4" hidden="1" outlineLevel="1" x14ac:dyDescent="0.75">
      <c r="A1082" s="53"/>
      <c r="B1082" s="56"/>
      <c r="C1082" s="57"/>
      <c r="D1082" s="58"/>
    </row>
    <row r="1083" spans="1:4" hidden="1" outlineLevel="1" x14ac:dyDescent="0.75">
      <c r="A1083" s="53"/>
      <c r="B1083" s="56"/>
      <c r="C1083" s="57"/>
      <c r="D1083" s="58"/>
    </row>
    <row r="1084" spans="1:4" hidden="1" outlineLevel="1" x14ac:dyDescent="0.75">
      <c r="A1084" s="53"/>
      <c r="B1084" s="56"/>
      <c r="C1084" s="57"/>
      <c r="D1084" s="58"/>
    </row>
    <row r="1085" spans="1:4" hidden="1" outlineLevel="1" x14ac:dyDescent="0.75">
      <c r="A1085" s="53"/>
      <c r="B1085" s="56"/>
      <c r="C1085" s="57"/>
      <c r="D1085" s="58"/>
    </row>
    <row r="1086" spans="1:4" hidden="1" outlineLevel="1" x14ac:dyDescent="0.75">
      <c r="A1086" s="53"/>
      <c r="B1086" s="56"/>
      <c r="C1086" s="57"/>
      <c r="D1086" s="58"/>
    </row>
    <row r="1087" spans="1:4" hidden="1" outlineLevel="1" x14ac:dyDescent="0.75">
      <c r="A1087" s="53"/>
      <c r="B1087" s="56"/>
      <c r="C1087" s="57"/>
      <c r="D1087" s="58"/>
    </row>
    <row r="1088" spans="1:4" hidden="1" outlineLevel="1" x14ac:dyDescent="0.75">
      <c r="A1088" s="53"/>
      <c r="B1088" s="56"/>
      <c r="C1088" s="57"/>
      <c r="D1088" s="58"/>
    </row>
    <row r="1089" spans="1:4" hidden="1" outlineLevel="1" x14ac:dyDescent="0.75">
      <c r="A1089" s="53"/>
      <c r="B1089" s="56"/>
      <c r="C1089" s="57"/>
      <c r="D1089" s="58"/>
    </row>
    <row r="1090" spans="1:4" hidden="1" outlineLevel="1" x14ac:dyDescent="0.75">
      <c r="A1090" s="53"/>
      <c r="B1090" s="56"/>
      <c r="C1090" s="57"/>
      <c r="D1090" s="58"/>
    </row>
    <row r="1091" spans="1:4" hidden="1" outlineLevel="1" x14ac:dyDescent="0.75">
      <c r="A1091" s="53"/>
      <c r="B1091" s="56"/>
      <c r="C1091" s="57"/>
      <c r="D1091" s="58"/>
    </row>
    <row r="1092" spans="1:4" hidden="1" outlineLevel="1" x14ac:dyDescent="0.75">
      <c r="A1092" s="53"/>
      <c r="B1092" s="56"/>
      <c r="C1092" s="57"/>
      <c r="D1092" s="58"/>
    </row>
    <row r="1093" spans="1:4" hidden="1" outlineLevel="1" x14ac:dyDescent="0.75">
      <c r="A1093" s="53"/>
      <c r="B1093" s="56"/>
      <c r="C1093" s="57"/>
      <c r="D1093" s="58"/>
    </row>
    <row r="1094" spans="1:4" hidden="1" outlineLevel="1" x14ac:dyDescent="0.75">
      <c r="A1094" s="53"/>
      <c r="B1094" s="56"/>
      <c r="C1094" s="57"/>
      <c r="D1094" s="58"/>
    </row>
    <row r="1095" spans="1:4" hidden="1" outlineLevel="1" x14ac:dyDescent="0.75">
      <c r="A1095" s="53"/>
      <c r="B1095" s="56"/>
      <c r="C1095" s="57"/>
      <c r="D1095" s="58"/>
    </row>
    <row r="1096" spans="1:4" hidden="1" outlineLevel="1" x14ac:dyDescent="0.75">
      <c r="A1096" s="53"/>
      <c r="B1096" s="56"/>
      <c r="C1096" s="57"/>
      <c r="D1096" s="58"/>
    </row>
    <row r="1097" spans="1:4" hidden="1" outlineLevel="1" x14ac:dyDescent="0.75">
      <c r="A1097" s="53"/>
      <c r="B1097" s="56"/>
      <c r="C1097" s="57"/>
      <c r="D1097" s="58"/>
    </row>
    <row r="1098" spans="1:4" hidden="1" outlineLevel="1" x14ac:dyDescent="0.75">
      <c r="A1098" s="53"/>
      <c r="B1098" s="56"/>
      <c r="C1098" s="57"/>
      <c r="D1098" s="58"/>
    </row>
    <row r="1099" spans="1:4" hidden="1" outlineLevel="1" x14ac:dyDescent="0.75">
      <c r="A1099" s="53"/>
      <c r="B1099" s="56"/>
      <c r="C1099" s="57"/>
      <c r="D1099" s="58"/>
    </row>
    <row r="1100" spans="1:4" hidden="1" outlineLevel="1" x14ac:dyDescent="0.75">
      <c r="A1100" s="53"/>
      <c r="B1100" s="56"/>
      <c r="C1100" s="57"/>
      <c r="D1100" s="58"/>
    </row>
    <row r="1101" spans="1:4" hidden="1" outlineLevel="1" x14ac:dyDescent="0.75">
      <c r="A1101" s="53"/>
      <c r="B1101" s="56"/>
      <c r="C1101" s="57"/>
      <c r="D1101" s="58"/>
    </row>
    <row r="1102" spans="1:4" hidden="1" outlineLevel="1" x14ac:dyDescent="0.75">
      <c r="A1102" s="53"/>
      <c r="B1102" s="56"/>
      <c r="C1102" s="57"/>
      <c r="D1102" s="58"/>
    </row>
    <row r="1103" spans="1:4" hidden="1" outlineLevel="1" x14ac:dyDescent="0.75">
      <c r="A1103" s="53"/>
      <c r="B1103" s="56"/>
      <c r="C1103" s="57"/>
      <c r="D1103" s="58"/>
    </row>
    <row r="1104" spans="1:4" hidden="1" outlineLevel="1" x14ac:dyDescent="0.75">
      <c r="A1104" s="53"/>
      <c r="B1104" s="56"/>
      <c r="C1104" s="57"/>
      <c r="D1104" s="58"/>
    </row>
    <row r="1105" spans="1:9" hidden="1" outlineLevel="1" x14ac:dyDescent="0.75">
      <c r="A1105" s="53"/>
      <c r="B1105" s="56"/>
      <c r="C1105" s="57"/>
      <c r="D1105" s="58"/>
    </row>
    <row r="1106" spans="1:9" hidden="1" outlineLevel="1" x14ac:dyDescent="0.75">
      <c r="A1106" s="53"/>
      <c r="B1106" s="56"/>
      <c r="C1106" s="57"/>
      <c r="D1106" s="58"/>
    </row>
    <row r="1107" spans="1:9" hidden="1" outlineLevel="1" x14ac:dyDescent="0.75">
      <c r="A1107" s="53"/>
      <c r="B1107" s="56"/>
      <c r="C1107" s="57"/>
      <c r="D1107" s="58"/>
    </row>
    <row r="1108" spans="1:9" hidden="1" outlineLevel="1" x14ac:dyDescent="0.75">
      <c r="A1108" s="53"/>
      <c r="B1108" s="56"/>
      <c r="C1108" s="57"/>
      <c r="D1108" s="58"/>
    </row>
    <row r="1109" spans="1:9" hidden="1" outlineLevel="1" x14ac:dyDescent="0.75">
      <c r="A1109" s="53"/>
      <c r="B1109" s="56"/>
      <c r="C1109" s="57"/>
      <c r="D1109" s="58"/>
    </row>
    <row r="1110" spans="1:9" hidden="1" outlineLevel="1" x14ac:dyDescent="0.75">
      <c r="A1110" s="53"/>
      <c r="B1110" s="56"/>
      <c r="C1110" s="57"/>
      <c r="D1110" s="58"/>
    </row>
    <row r="1111" spans="1:9" collapsed="1" x14ac:dyDescent="0.75">
      <c r="A1111" s="53"/>
      <c r="B1111" s="56"/>
      <c r="C1111" s="57"/>
      <c r="D1111" s="58"/>
      <c r="E1111" s="15"/>
      <c r="F1111" s="15"/>
      <c r="G1111" s="15"/>
      <c r="H1111" s="19"/>
      <c r="I1111" s="15"/>
    </row>
    <row r="1112" spans="1:9" ht="44.25" x14ac:dyDescent="0.75">
      <c r="A1112" s="137" t="s">
        <v>210</v>
      </c>
      <c r="B1112" s="135" t="s">
        <v>210</v>
      </c>
      <c r="C1112" s="135" t="s">
        <v>234</v>
      </c>
      <c r="D1112" s="135" t="s">
        <v>235</v>
      </c>
    </row>
    <row r="1113" spans="1:9" x14ac:dyDescent="0.75">
      <c r="A1113" s="114" t="s">
        <v>177</v>
      </c>
      <c r="B1113" s="115">
        <v>0.54261101408330481</v>
      </c>
      <c r="C1113" s="145">
        <v>5.6842105263157894</v>
      </c>
      <c r="D1113" s="117">
        <v>2320476.2368421052</v>
      </c>
    </row>
    <row r="1114" spans="1:9" x14ac:dyDescent="0.75">
      <c r="A1114" s="113" t="s">
        <v>72</v>
      </c>
      <c r="B1114" s="115">
        <v>0.54261101408330481</v>
      </c>
      <c r="C1114" s="145">
        <v>5.6842105263157894</v>
      </c>
      <c r="D1114" s="117">
        <v>2320476.2368421052</v>
      </c>
    </row>
    <row r="1115" spans="1:9" x14ac:dyDescent="0.75">
      <c r="A1115" s="116" t="s">
        <v>99</v>
      </c>
      <c r="B1115" s="115">
        <v>0.28999356464353232</v>
      </c>
      <c r="C1115" s="145">
        <v>5.5081967213114753</v>
      </c>
      <c r="D1115" s="117">
        <v>2604814.0491803279</v>
      </c>
    </row>
    <row r="1116" spans="1:9" x14ac:dyDescent="0.75">
      <c r="A1116" s="116" t="s">
        <v>142</v>
      </c>
      <c r="B1116" s="115">
        <v>2.8675412837741148E-2</v>
      </c>
      <c r="C1116" s="145">
        <v>5.333333333333333</v>
      </c>
      <c r="D1116" s="117">
        <v>1080550.6666666667</v>
      </c>
    </row>
    <row r="1117" spans="1:9" x14ac:dyDescent="0.75">
      <c r="A1117" s="116" t="s">
        <v>143</v>
      </c>
      <c r="B1117" s="115">
        <v>4.6758848196719388E-3</v>
      </c>
      <c r="C1117" s="145">
        <v>9</v>
      </c>
      <c r="D1117" s="117">
        <v>788614</v>
      </c>
    </row>
    <row r="1118" spans="1:9" x14ac:dyDescent="0.75">
      <c r="A1118" s="116" t="s">
        <v>120</v>
      </c>
      <c r="B1118" s="115">
        <v>1.8971748868791535E-2</v>
      </c>
      <c r="C1118" s="145">
        <v>5</v>
      </c>
      <c r="D1118" s="117">
        <v>1893480</v>
      </c>
    </row>
    <row r="1119" spans="1:9" x14ac:dyDescent="0.75">
      <c r="A1119" s="116" t="s">
        <v>115</v>
      </c>
      <c r="B1119" s="115">
        <v>4.2990524376946192E-2</v>
      </c>
      <c r="C1119" s="145">
        <v>7</v>
      </c>
      <c r="D1119" s="117">
        <v>1611533.4444444445</v>
      </c>
    </row>
    <row r="1120" spans="1:9" x14ac:dyDescent="0.75">
      <c r="A1120" s="116" t="s">
        <v>136</v>
      </c>
      <c r="B1120" s="115">
        <v>4.2733612226675183E-2</v>
      </c>
      <c r="C1120" s="145">
        <v>5.5555555555555554</v>
      </c>
      <c r="D1120" s="117">
        <v>2913063.888888889</v>
      </c>
    </row>
    <row r="1121" spans="1:4" x14ac:dyDescent="0.75">
      <c r="A1121" s="116" t="s">
        <v>127</v>
      </c>
      <c r="B1121" s="115">
        <v>2.395935934310827E-2</v>
      </c>
      <c r="C1121" s="145">
        <v>6.6</v>
      </c>
      <c r="D1121" s="117">
        <v>1388532.2</v>
      </c>
    </row>
    <row r="1122" spans="1:4" x14ac:dyDescent="0.75">
      <c r="A1122" s="116" t="s">
        <v>128</v>
      </c>
      <c r="B1122" s="115">
        <v>1.8849150725421163E-2</v>
      </c>
      <c r="C1122" s="145">
        <v>4.25</v>
      </c>
      <c r="D1122" s="117">
        <v>2385257.75</v>
      </c>
    </row>
    <row r="1123" spans="1:4" x14ac:dyDescent="0.75">
      <c r="A1123" s="116" t="s">
        <v>146</v>
      </c>
      <c r="B1123" s="115">
        <v>4.6855085647146645E-3</v>
      </c>
      <c r="C1123" s="145">
        <v>8</v>
      </c>
      <c r="D1123" s="117">
        <v>4121027</v>
      </c>
    </row>
    <row r="1124" spans="1:4" x14ac:dyDescent="0.75">
      <c r="A1124" s="116" t="s">
        <v>129</v>
      </c>
      <c r="B1124" s="115">
        <v>4.6771400907644686E-3</v>
      </c>
      <c r="C1124" s="145">
        <v>10</v>
      </c>
      <c r="D1124" s="117">
        <v>1167102</v>
      </c>
    </row>
    <row r="1125" spans="1:4" x14ac:dyDescent="0.75">
      <c r="A1125" s="116" t="s">
        <v>161</v>
      </c>
      <c r="B1125" s="115">
        <v>4.7708669990066625E-3</v>
      </c>
      <c r="C1125" s="145">
        <v>5</v>
      </c>
      <c r="D1125" s="117">
        <v>4662137</v>
      </c>
    </row>
    <row r="1126" spans="1:4" x14ac:dyDescent="0.75">
      <c r="A1126" s="116" t="s">
        <v>152</v>
      </c>
      <c r="B1126" s="115">
        <v>1.4374109280553927E-2</v>
      </c>
      <c r="C1126" s="145">
        <v>6</v>
      </c>
      <c r="D1126" s="117">
        <v>2047919.3333333333</v>
      </c>
    </row>
    <row r="1127" spans="1:4" x14ac:dyDescent="0.75">
      <c r="A1127" s="116" t="s">
        <v>167</v>
      </c>
      <c r="B1127" s="115">
        <v>9.6777216997040068E-3</v>
      </c>
      <c r="C1127" s="145">
        <v>3.5</v>
      </c>
      <c r="D1127" s="117">
        <v>2660096.5</v>
      </c>
    </row>
    <row r="1128" spans="1:4" x14ac:dyDescent="0.75">
      <c r="A1128" s="116" t="s">
        <v>164</v>
      </c>
      <c r="B1128" s="115">
        <v>4.79597242085725E-3</v>
      </c>
      <c r="C1128" s="145">
        <v>5</v>
      </c>
      <c r="D1128" s="117">
        <v>1824746</v>
      </c>
    </row>
    <row r="1129" spans="1:4" x14ac:dyDescent="0.75">
      <c r="A1129" s="116" t="s">
        <v>163</v>
      </c>
      <c r="B1129" s="115">
        <v>9.6492688882733411E-3</v>
      </c>
      <c r="C1129" s="145">
        <v>2.5</v>
      </c>
      <c r="D1129" s="117">
        <v>1814716.5</v>
      </c>
    </row>
    <row r="1130" spans="1:4" x14ac:dyDescent="0.75">
      <c r="A1130" s="116" t="s">
        <v>154</v>
      </c>
      <c r="B1130" s="115">
        <v>9.4927784254046788E-3</v>
      </c>
      <c r="C1130" s="145">
        <v>5</v>
      </c>
      <c r="D1130" s="117">
        <v>714106.5</v>
      </c>
    </row>
    <row r="1131" spans="1:4" x14ac:dyDescent="0.75">
      <c r="A1131" s="116" t="s">
        <v>165</v>
      </c>
      <c r="B1131" s="115">
        <v>9.6383898721380864E-3</v>
      </c>
      <c r="C1131" s="145">
        <v>10</v>
      </c>
      <c r="D1131" s="117">
        <v>2646559.5</v>
      </c>
    </row>
    <row r="1132" spans="1:4" x14ac:dyDescent="0.75">
      <c r="A1132" s="114" t="s">
        <v>176</v>
      </c>
      <c r="B1132" s="115">
        <v>0.45738898591669519</v>
      </c>
      <c r="C1132" s="145">
        <v>5.447916666666667</v>
      </c>
      <c r="D1132" s="117">
        <v>2512452.34375</v>
      </c>
    </row>
    <row r="1133" spans="1:4" x14ac:dyDescent="0.75">
      <c r="A1133" s="113" t="s">
        <v>72</v>
      </c>
      <c r="B1133" s="115">
        <v>0.45738898591669519</v>
      </c>
      <c r="C1133" s="145">
        <v>5.447916666666667</v>
      </c>
      <c r="D1133" s="117">
        <v>2512452.34375</v>
      </c>
    </row>
    <row r="1134" spans="1:4" x14ac:dyDescent="0.75">
      <c r="A1134" s="116" t="s">
        <v>99</v>
      </c>
      <c r="B1134" s="115">
        <v>0.25659833249788067</v>
      </c>
      <c r="C1134" s="145">
        <v>5.4444444444444446</v>
      </c>
      <c r="D1134" s="117">
        <v>2405425.4074074072</v>
      </c>
    </row>
    <row r="1135" spans="1:4" x14ac:dyDescent="0.75">
      <c r="A1135" s="116" t="s">
        <v>142</v>
      </c>
      <c r="B1135" s="115">
        <v>2.8637336281267758E-2</v>
      </c>
      <c r="C1135" s="145">
        <v>4.5</v>
      </c>
      <c r="D1135" s="117">
        <v>2779090.8333333335</v>
      </c>
    </row>
    <row r="1136" spans="1:4" x14ac:dyDescent="0.75">
      <c r="A1136" s="116" t="s">
        <v>143</v>
      </c>
      <c r="B1136" s="115">
        <v>4.7742143885867406E-3</v>
      </c>
      <c r="C1136" s="145">
        <v>8</v>
      </c>
      <c r="D1136" s="117">
        <v>2795631</v>
      </c>
    </row>
    <row r="1137" spans="1:4" x14ac:dyDescent="0.75">
      <c r="A1137" s="116" t="s">
        <v>120</v>
      </c>
      <c r="B1137" s="115">
        <v>2.3753494883933451E-2</v>
      </c>
      <c r="C1137" s="145">
        <v>5.6</v>
      </c>
      <c r="D1137" s="117">
        <v>2558025.4</v>
      </c>
    </row>
    <row r="1138" spans="1:4" x14ac:dyDescent="0.75">
      <c r="A1138" s="116" t="s">
        <v>115</v>
      </c>
      <c r="B1138" s="115">
        <v>2.3802032032844585E-2</v>
      </c>
      <c r="C1138" s="145">
        <v>3.6</v>
      </c>
      <c r="D1138" s="117">
        <v>3071608</v>
      </c>
    </row>
    <row r="1139" spans="1:4" x14ac:dyDescent="0.75">
      <c r="A1139" s="116" t="s">
        <v>136</v>
      </c>
      <c r="B1139" s="115">
        <v>1.4428504361230199E-2</v>
      </c>
      <c r="C1139" s="145">
        <v>6.666666666666667</v>
      </c>
      <c r="D1139" s="117">
        <v>3901276.6666666665</v>
      </c>
    </row>
    <row r="1140" spans="1:4" x14ac:dyDescent="0.75">
      <c r="A1140" s="116" t="s">
        <v>127</v>
      </c>
      <c r="B1140" s="115">
        <v>3.3385189976911381E-2</v>
      </c>
      <c r="C1140" s="145">
        <v>6.7142857142857144</v>
      </c>
      <c r="D1140" s="117">
        <v>2097252.1428571427</v>
      </c>
    </row>
    <row r="1141" spans="1:4" x14ac:dyDescent="0.75">
      <c r="A1141" s="116" t="s">
        <v>128</v>
      </c>
      <c r="B1141" s="115">
        <v>4.8085251317825433E-3</v>
      </c>
      <c r="C1141" s="145">
        <v>6</v>
      </c>
      <c r="D1141" s="117">
        <v>2053286</v>
      </c>
    </row>
    <row r="1142" spans="1:4" x14ac:dyDescent="0.75">
      <c r="A1142" s="116" t="s">
        <v>129</v>
      </c>
      <c r="B1142" s="115">
        <v>1.918012387015141E-2</v>
      </c>
      <c r="C1142" s="145">
        <v>6</v>
      </c>
      <c r="D1142" s="117">
        <v>3405953.25</v>
      </c>
    </row>
    <row r="1143" spans="1:4" x14ac:dyDescent="0.75">
      <c r="A1143" s="116" t="s">
        <v>152</v>
      </c>
      <c r="B1143" s="115">
        <v>9.5383866084332459E-3</v>
      </c>
      <c r="C1143" s="145">
        <v>7</v>
      </c>
      <c r="D1143" s="117">
        <v>1937148.5</v>
      </c>
    </row>
    <row r="1144" spans="1:4" x14ac:dyDescent="0.75">
      <c r="A1144" s="116" t="s">
        <v>160</v>
      </c>
      <c r="B1144" s="115">
        <v>9.5630736065863229E-3</v>
      </c>
      <c r="C1144" s="145">
        <v>1.5</v>
      </c>
      <c r="D1144" s="117">
        <v>829898.5</v>
      </c>
    </row>
    <row r="1145" spans="1:4" x14ac:dyDescent="0.75">
      <c r="A1145" s="116" t="s">
        <v>139</v>
      </c>
      <c r="B1145" s="115">
        <v>9.6233266190277333E-3</v>
      </c>
      <c r="C1145" s="145">
        <v>4.5</v>
      </c>
      <c r="D1145" s="117">
        <v>3881931.5</v>
      </c>
    </row>
    <row r="1146" spans="1:4" x14ac:dyDescent="0.75">
      <c r="A1146" s="116" t="s">
        <v>167</v>
      </c>
      <c r="B1146" s="115">
        <v>4.8532964674160911E-3</v>
      </c>
      <c r="C1146" s="145">
        <v>5</v>
      </c>
      <c r="D1146" s="117">
        <v>1751124</v>
      </c>
    </row>
    <row r="1147" spans="1:4" x14ac:dyDescent="0.75">
      <c r="A1147" s="116" t="s">
        <v>164</v>
      </c>
      <c r="B1147" s="115">
        <v>9.6446662276007331E-3</v>
      </c>
      <c r="C1147" s="145">
        <v>7.5</v>
      </c>
      <c r="D1147" s="117">
        <v>1905927</v>
      </c>
    </row>
    <row r="1148" spans="1:4" x14ac:dyDescent="0.75">
      <c r="A1148" s="116" t="s">
        <v>163</v>
      </c>
      <c r="B1148" s="115">
        <v>4.7984829630423088E-3</v>
      </c>
      <c r="C1148" s="145">
        <v>5</v>
      </c>
      <c r="D1148" s="117">
        <v>2761481</v>
      </c>
    </row>
    <row r="1149" spans="1:4" x14ac:dyDescent="0.75">
      <c r="A1149" s="131" t="s">
        <v>205</v>
      </c>
      <c r="B1149" s="125">
        <v>1</v>
      </c>
      <c r="C1149" s="146">
        <v>5.5761904761904759</v>
      </c>
      <c r="D1149" s="136">
        <v>2408236.7428571428</v>
      </c>
    </row>
    <row r="1150" spans="1:4" x14ac:dyDescent="0.75">
      <c r="A1150" s="61"/>
      <c r="B1150" s="61"/>
      <c r="C1150" s="61"/>
      <c r="D1150" s="61"/>
    </row>
    <row r="1151" spans="1:4" hidden="1" outlineLevel="1" x14ac:dyDescent="0.75">
      <c r="A1151"/>
      <c r="B1151"/>
    </row>
    <row r="1152" spans="1:4" hidden="1" outlineLevel="1" x14ac:dyDescent="0.75">
      <c r="A1152"/>
      <c r="B1152"/>
    </row>
    <row r="1153" customFormat="1" hidden="1" outlineLevel="1" x14ac:dyDescent="0.75"/>
    <row r="1154" customFormat="1" hidden="1" outlineLevel="1" x14ac:dyDescent="0.75"/>
    <row r="1155" customFormat="1" hidden="1" outlineLevel="1" x14ac:dyDescent="0.75"/>
    <row r="1156" customFormat="1" hidden="1" outlineLevel="1" x14ac:dyDescent="0.75"/>
    <row r="1157" customFormat="1" hidden="1" outlineLevel="1" x14ac:dyDescent="0.75"/>
    <row r="1158" customFormat="1" hidden="1" outlineLevel="1" x14ac:dyDescent="0.75"/>
    <row r="1159" customFormat="1" hidden="1" outlineLevel="1" x14ac:dyDescent="0.75"/>
    <row r="1160" customFormat="1" hidden="1" outlineLevel="1" x14ac:dyDescent="0.75"/>
    <row r="1161" customFormat="1" hidden="1" outlineLevel="1" x14ac:dyDescent="0.75"/>
    <row r="1162" customFormat="1" hidden="1" outlineLevel="1" x14ac:dyDescent="0.75"/>
    <row r="1163" customFormat="1" hidden="1" outlineLevel="1" x14ac:dyDescent="0.75"/>
    <row r="1164" customFormat="1" hidden="1" outlineLevel="1" x14ac:dyDescent="0.75"/>
    <row r="1165" customFormat="1" hidden="1" outlineLevel="1" x14ac:dyDescent="0.75"/>
    <row r="1166" customFormat="1" hidden="1" outlineLevel="1" x14ac:dyDescent="0.75"/>
    <row r="1167" customFormat="1" hidden="1" outlineLevel="1" x14ac:dyDescent="0.75"/>
    <row r="1168" customFormat="1" hidden="1" outlineLevel="1" x14ac:dyDescent="0.75"/>
    <row r="1169" spans="1:4" hidden="1" outlineLevel="1" x14ac:dyDescent="0.75">
      <c r="A1169"/>
      <c r="B1169"/>
    </row>
    <row r="1170" spans="1:4" hidden="1" outlineLevel="1" x14ac:dyDescent="0.75">
      <c r="A1170"/>
      <c r="B1170"/>
    </row>
    <row r="1171" spans="1:4" hidden="1" outlineLevel="1" x14ac:dyDescent="0.75">
      <c r="A1171"/>
      <c r="B1171"/>
    </row>
    <row r="1172" spans="1:4" hidden="1" outlineLevel="1" x14ac:dyDescent="0.75">
      <c r="A1172"/>
      <c r="B1172"/>
    </row>
    <row r="1173" spans="1:4" hidden="1" outlineLevel="1" x14ac:dyDescent="0.75">
      <c r="A1173"/>
      <c r="B1173"/>
    </row>
    <row r="1174" spans="1:4" hidden="1" outlineLevel="1" x14ac:dyDescent="0.75">
      <c r="A1174"/>
      <c r="B1174"/>
    </row>
    <row r="1175" spans="1:4" hidden="1" outlineLevel="1" x14ac:dyDescent="0.75">
      <c r="A1175"/>
      <c r="B1175"/>
    </row>
    <row r="1176" spans="1:4" hidden="1" outlineLevel="1" x14ac:dyDescent="0.75">
      <c r="A1176"/>
      <c r="B1176"/>
    </row>
    <row r="1177" spans="1:4" hidden="1" outlineLevel="1" x14ac:dyDescent="0.75">
      <c r="A1177"/>
      <c r="B1177"/>
    </row>
    <row r="1178" spans="1:4" hidden="1" outlineLevel="1" x14ac:dyDescent="0.75">
      <c r="A1178"/>
      <c r="B1178"/>
    </row>
    <row r="1179" spans="1:4" hidden="1" outlineLevel="1" x14ac:dyDescent="0.75">
      <c r="A1179"/>
      <c r="B1179"/>
    </row>
    <row r="1180" spans="1:4" hidden="1" outlineLevel="1" x14ac:dyDescent="0.75">
      <c r="A1180"/>
      <c r="B1180"/>
    </row>
    <row r="1181" spans="1:4" hidden="1" outlineLevel="1" x14ac:dyDescent="0.75">
      <c r="A1181"/>
      <c r="B1181"/>
    </row>
    <row r="1182" spans="1:4" hidden="1" outlineLevel="1" x14ac:dyDescent="0.75">
      <c r="A1182"/>
      <c r="B1182"/>
    </row>
    <row r="1183" spans="1:4" hidden="1" outlineLevel="1" x14ac:dyDescent="0.75">
      <c r="A1183" s="53"/>
      <c r="B1183" s="56"/>
      <c r="C1183" s="57"/>
      <c r="D1183" s="58"/>
    </row>
    <row r="1184" spans="1:4" hidden="1" outlineLevel="1" x14ac:dyDescent="0.75">
      <c r="A1184" s="53"/>
      <c r="B1184" s="56"/>
      <c r="C1184" s="57"/>
      <c r="D1184" s="58"/>
    </row>
    <row r="1185" spans="1:4" hidden="1" outlineLevel="1" x14ac:dyDescent="0.75">
      <c r="A1185" s="53"/>
      <c r="B1185" s="56"/>
      <c r="C1185" s="57"/>
      <c r="D1185" s="58"/>
    </row>
    <row r="1186" spans="1:4" hidden="1" outlineLevel="1" x14ac:dyDescent="0.75">
      <c r="A1186" s="53"/>
      <c r="B1186" s="56"/>
      <c r="C1186" s="57"/>
      <c r="D1186" s="58"/>
    </row>
    <row r="1187" spans="1:4" hidden="1" outlineLevel="1" x14ac:dyDescent="0.75">
      <c r="A1187" s="53"/>
      <c r="B1187" s="56"/>
      <c r="C1187" s="57"/>
      <c r="D1187" s="58"/>
    </row>
    <row r="1188" spans="1:4" hidden="1" outlineLevel="1" x14ac:dyDescent="0.75">
      <c r="A1188" s="53"/>
      <c r="B1188" s="56"/>
      <c r="C1188" s="57"/>
      <c r="D1188" s="58"/>
    </row>
    <row r="1189" spans="1:4" hidden="1" outlineLevel="1" x14ac:dyDescent="0.75">
      <c r="A1189" s="53"/>
      <c r="B1189" s="56"/>
      <c r="C1189" s="57"/>
      <c r="D1189" s="58"/>
    </row>
    <row r="1190" spans="1:4" hidden="1" outlineLevel="1" x14ac:dyDescent="0.75">
      <c r="A1190" s="53"/>
      <c r="B1190" s="56"/>
      <c r="C1190" s="57"/>
      <c r="D1190" s="58"/>
    </row>
    <row r="1191" spans="1:4" hidden="1" outlineLevel="1" x14ac:dyDescent="0.75">
      <c r="A1191" s="53"/>
      <c r="B1191" s="56"/>
      <c r="C1191" s="57"/>
      <c r="D1191" s="58"/>
    </row>
    <row r="1192" spans="1:4" hidden="1" outlineLevel="1" x14ac:dyDescent="0.75">
      <c r="A1192" s="53"/>
      <c r="B1192" s="56"/>
      <c r="C1192" s="57"/>
      <c r="D1192" s="58"/>
    </row>
    <row r="1193" spans="1:4" hidden="1" outlineLevel="1" x14ac:dyDescent="0.75">
      <c r="A1193" s="53"/>
      <c r="B1193" s="56"/>
      <c r="C1193" s="57"/>
      <c r="D1193" s="58"/>
    </row>
    <row r="1194" spans="1:4" hidden="1" outlineLevel="1" x14ac:dyDescent="0.75">
      <c r="A1194" s="53"/>
      <c r="B1194" s="56"/>
      <c r="C1194" s="57"/>
      <c r="D1194" s="58"/>
    </row>
    <row r="1195" spans="1:4" hidden="1" outlineLevel="1" x14ac:dyDescent="0.75">
      <c r="A1195" s="53"/>
      <c r="B1195" s="56"/>
      <c r="C1195" s="57"/>
      <c r="D1195" s="58"/>
    </row>
    <row r="1196" spans="1:4" hidden="1" outlineLevel="1" x14ac:dyDescent="0.75">
      <c r="A1196" s="53"/>
      <c r="B1196" s="56"/>
      <c r="C1196" s="57"/>
      <c r="D1196" s="58"/>
    </row>
    <row r="1197" spans="1:4" hidden="1" outlineLevel="1" x14ac:dyDescent="0.75">
      <c r="A1197" s="53"/>
      <c r="B1197" s="56"/>
      <c r="C1197" s="57"/>
      <c r="D1197" s="58"/>
    </row>
    <row r="1198" spans="1:4" hidden="1" outlineLevel="1" x14ac:dyDescent="0.75">
      <c r="A1198" s="53"/>
      <c r="B1198" s="56"/>
      <c r="C1198" s="57"/>
      <c r="D1198" s="58"/>
    </row>
    <row r="1199" spans="1:4" hidden="1" outlineLevel="1" x14ac:dyDescent="0.75">
      <c r="A1199" s="53"/>
      <c r="B1199" s="56"/>
      <c r="C1199" s="57"/>
      <c r="D1199" s="58"/>
    </row>
    <row r="1200" spans="1:4" hidden="1" outlineLevel="1" x14ac:dyDescent="0.75">
      <c r="A1200" s="53"/>
      <c r="B1200" s="56"/>
      <c r="C1200" s="57"/>
      <c r="D1200" s="58"/>
    </row>
    <row r="1201" spans="1:8" s="36" customFormat="1" ht="35" customHeight="1" collapsed="1" x14ac:dyDescent="0.75">
      <c r="A1201" s="35" t="s">
        <v>212</v>
      </c>
    </row>
    <row r="1202" spans="1:8" x14ac:dyDescent="0.75">
      <c r="A1202" s="127" t="s">
        <v>204</v>
      </c>
      <c r="B1202" s="126" t="s">
        <v>188</v>
      </c>
      <c r="C1202" s="130"/>
      <c r="D1202" s="130"/>
      <c r="E1202" s="130"/>
      <c r="F1202" s="130"/>
      <c r="G1202" s="130"/>
      <c r="H1202" s="130"/>
    </row>
    <row r="1203" spans="1:8" x14ac:dyDescent="0.75">
      <c r="A1203" s="126" t="s">
        <v>188</v>
      </c>
      <c r="B1203" s="123" t="s">
        <v>102</v>
      </c>
      <c r="C1203" s="123" t="s">
        <v>155</v>
      </c>
      <c r="D1203" s="123" t="s">
        <v>166</v>
      </c>
      <c r="E1203" s="123" t="s">
        <v>158</v>
      </c>
      <c r="F1203" s="123" t="s">
        <v>149</v>
      </c>
      <c r="G1203" s="123" t="s">
        <v>112</v>
      </c>
      <c r="H1203" s="139" t="s">
        <v>205</v>
      </c>
    </row>
    <row r="1204" spans="1:8" x14ac:dyDescent="0.75">
      <c r="A1204" s="114" t="s">
        <v>177</v>
      </c>
      <c r="B1204" s="115">
        <v>4.7355520389368355E-2</v>
      </c>
      <c r="C1204" s="115">
        <v>9.4927784254046788E-3</v>
      </c>
      <c r="D1204" s="115">
        <v>0</v>
      </c>
      <c r="E1204" s="115">
        <v>1.4398796278707004E-2</v>
      </c>
      <c r="F1204" s="115">
        <v>4.7110324102627617E-3</v>
      </c>
      <c r="G1204" s="115">
        <v>0.466652886579562</v>
      </c>
      <c r="H1204" s="115">
        <v>0.54261101408330481</v>
      </c>
    </row>
    <row r="1205" spans="1:8" x14ac:dyDescent="0.75">
      <c r="A1205" s="113" t="s">
        <v>72</v>
      </c>
      <c r="B1205" s="115">
        <v>4.7355520389368355E-2</v>
      </c>
      <c r="C1205" s="115">
        <v>9.4927784254046788E-3</v>
      </c>
      <c r="D1205" s="115">
        <v>0</v>
      </c>
      <c r="E1205" s="115">
        <v>1.4398796278707004E-2</v>
      </c>
      <c r="F1205" s="115">
        <v>4.7110324102627617E-3</v>
      </c>
      <c r="G1205" s="115">
        <v>0.466652886579562</v>
      </c>
      <c r="H1205" s="115">
        <v>0.54261101408330481</v>
      </c>
    </row>
    <row r="1206" spans="1:8" x14ac:dyDescent="0.75">
      <c r="A1206" s="116" t="s">
        <v>118</v>
      </c>
      <c r="B1206" s="115">
        <v>4.7122876813552907E-3</v>
      </c>
      <c r="C1206" s="115">
        <v>0</v>
      </c>
      <c r="D1206" s="115">
        <v>0</v>
      </c>
      <c r="E1206" s="115">
        <v>0</v>
      </c>
      <c r="F1206" s="115">
        <v>0</v>
      </c>
      <c r="G1206" s="115">
        <v>9.4977995097747965E-3</v>
      </c>
      <c r="H1206" s="115">
        <v>1.4210087191130087E-2</v>
      </c>
    </row>
    <row r="1207" spans="1:8" x14ac:dyDescent="0.75">
      <c r="A1207" s="116" t="s">
        <v>131</v>
      </c>
      <c r="B1207" s="115">
        <v>4.8378147906082292E-3</v>
      </c>
      <c r="C1207" s="115">
        <v>0</v>
      </c>
      <c r="D1207" s="115">
        <v>0</v>
      </c>
      <c r="E1207" s="115">
        <v>4.8156383346402102E-3</v>
      </c>
      <c r="F1207" s="115">
        <v>0</v>
      </c>
      <c r="G1207" s="115">
        <v>4.7415773401809766E-3</v>
      </c>
      <c r="H1207" s="115">
        <v>1.4395030465429415E-2</v>
      </c>
    </row>
    <row r="1208" spans="1:8" x14ac:dyDescent="0.75">
      <c r="A1208" s="116" t="s">
        <v>147</v>
      </c>
      <c r="B1208" s="115">
        <v>0</v>
      </c>
      <c r="C1208" s="115">
        <v>0</v>
      </c>
      <c r="D1208" s="115">
        <v>0</v>
      </c>
      <c r="E1208" s="115">
        <v>0</v>
      </c>
      <c r="F1208" s="115">
        <v>0</v>
      </c>
      <c r="G1208" s="115">
        <v>1.4349422282400848E-2</v>
      </c>
      <c r="H1208" s="115">
        <v>1.4349422282400848E-2</v>
      </c>
    </row>
    <row r="1209" spans="1:8" x14ac:dyDescent="0.75">
      <c r="A1209" s="116" t="s">
        <v>121</v>
      </c>
      <c r="B1209" s="115">
        <v>0</v>
      </c>
      <c r="C1209" s="115">
        <v>0</v>
      </c>
      <c r="D1209" s="115">
        <v>0</v>
      </c>
      <c r="E1209" s="115">
        <v>0</v>
      </c>
      <c r="F1209" s="115">
        <v>0</v>
      </c>
      <c r="G1209" s="115">
        <v>3.7849770829340872E-2</v>
      </c>
      <c r="H1209" s="115">
        <v>3.7849770829340872E-2</v>
      </c>
    </row>
    <row r="1210" spans="1:8" x14ac:dyDescent="0.75">
      <c r="A1210" s="116" t="s">
        <v>132</v>
      </c>
      <c r="B1210" s="115">
        <v>0</v>
      </c>
      <c r="C1210" s="115">
        <v>0</v>
      </c>
      <c r="D1210" s="115">
        <v>0</v>
      </c>
      <c r="E1210" s="115">
        <v>0</v>
      </c>
      <c r="F1210" s="115">
        <v>0</v>
      </c>
      <c r="G1210" s="115">
        <v>9.6279292797003414E-3</v>
      </c>
      <c r="H1210" s="115">
        <v>9.6279292797003414E-3</v>
      </c>
    </row>
    <row r="1211" spans="1:8" x14ac:dyDescent="0.75">
      <c r="A1211" s="116" t="s">
        <v>137</v>
      </c>
      <c r="B1211" s="115">
        <v>4.7457615771560749E-3</v>
      </c>
      <c r="C1211" s="115">
        <v>0</v>
      </c>
      <c r="D1211" s="115">
        <v>0</v>
      </c>
      <c r="E1211" s="115">
        <v>0</v>
      </c>
      <c r="F1211" s="115">
        <v>0</v>
      </c>
      <c r="G1211" s="115">
        <v>4.3258733967049968E-2</v>
      </c>
      <c r="H1211" s="115">
        <v>4.8004495544206043E-2</v>
      </c>
    </row>
    <row r="1212" spans="1:8" x14ac:dyDescent="0.75">
      <c r="A1212" s="116" t="s">
        <v>103</v>
      </c>
      <c r="B1212" s="115">
        <v>1.4291679812144497E-2</v>
      </c>
      <c r="C1212" s="115">
        <v>0</v>
      </c>
      <c r="D1212" s="115">
        <v>0</v>
      </c>
      <c r="E1212" s="115">
        <v>0</v>
      </c>
      <c r="F1212" s="115">
        <v>4.7110324102627617E-3</v>
      </c>
      <c r="G1212" s="115">
        <v>0.17560238367611997</v>
      </c>
      <c r="H1212" s="115">
        <v>0.19460509589852723</v>
      </c>
    </row>
    <row r="1213" spans="1:8" x14ac:dyDescent="0.75">
      <c r="A1213" s="116" t="s">
        <v>126</v>
      </c>
      <c r="B1213" s="115">
        <v>0</v>
      </c>
      <c r="C1213" s="115">
        <v>4.7311167477432315E-3</v>
      </c>
      <c r="D1213" s="115">
        <v>0</v>
      </c>
      <c r="E1213" s="115">
        <v>4.8357226721206801E-3</v>
      </c>
      <c r="F1213" s="115">
        <v>0</v>
      </c>
      <c r="G1213" s="115">
        <v>4.7703648905696505E-2</v>
      </c>
      <c r="H1213" s="115">
        <v>5.7270488325560413E-2</v>
      </c>
    </row>
    <row r="1214" spans="1:8" x14ac:dyDescent="0.75">
      <c r="A1214" s="116" t="s">
        <v>159</v>
      </c>
      <c r="B1214" s="115">
        <v>0</v>
      </c>
      <c r="C1214" s="115">
        <v>0</v>
      </c>
      <c r="D1214" s="115">
        <v>0</v>
      </c>
      <c r="E1214" s="115">
        <v>0</v>
      </c>
      <c r="F1214" s="115">
        <v>0</v>
      </c>
      <c r="G1214" s="115">
        <v>4.7909513364871323E-3</v>
      </c>
      <c r="H1214" s="115">
        <v>4.7909513364871323E-3</v>
      </c>
    </row>
    <row r="1215" spans="1:8" x14ac:dyDescent="0.75">
      <c r="A1215" s="116" t="s">
        <v>141</v>
      </c>
      <c r="B1215" s="115">
        <v>4.6951323097573893E-3</v>
      </c>
      <c r="C1215" s="115">
        <v>0</v>
      </c>
      <c r="D1215" s="115">
        <v>0</v>
      </c>
      <c r="E1215" s="115">
        <v>0</v>
      </c>
      <c r="F1215" s="115">
        <v>0</v>
      </c>
      <c r="G1215" s="115">
        <v>1.9080120606446569E-2</v>
      </c>
      <c r="H1215" s="115">
        <v>2.377525291620396E-2</v>
      </c>
    </row>
    <row r="1216" spans="1:8" x14ac:dyDescent="0.75">
      <c r="A1216" s="116" t="s">
        <v>114</v>
      </c>
      <c r="B1216" s="115">
        <v>9.4116042280877783E-3</v>
      </c>
      <c r="C1216" s="115">
        <v>4.7616616776614464E-3</v>
      </c>
      <c r="D1216" s="115">
        <v>0</v>
      </c>
      <c r="E1216" s="115">
        <v>0</v>
      </c>
      <c r="F1216" s="115">
        <v>0</v>
      </c>
      <c r="G1216" s="115">
        <v>3.3501093341121592E-2</v>
      </c>
      <c r="H1216" s="115">
        <v>4.7674359246870815E-2</v>
      </c>
    </row>
    <row r="1217" spans="1:8" x14ac:dyDescent="0.75">
      <c r="A1217" s="116" t="s">
        <v>145</v>
      </c>
      <c r="B1217" s="115">
        <v>0</v>
      </c>
      <c r="C1217" s="115">
        <v>0</v>
      </c>
      <c r="D1217" s="115">
        <v>0</v>
      </c>
      <c r="E1217" s="115">
        <v>0</v>
      </c>
      <c r="F1217" s="115">
        <v>0</v>
      </c>
      <c r="G1217" s="115">
        <v>4.700153394127507E-3</v>
      </c>
      <c r="H1217" s="115">
        <v>4.700153394127507E-3</v>
      </c>
    </row>
    <row r="1218" spans="1:8" x14ac:dyDescent="0.75">
      <c r="A1218" s="116" t="s">
        <v>133</v>
      </c>
      <c r="B1218" s="115">
        <v>4.6612399902590963E-3</v>
      </c>
      <c r="C1218" s="115">
        <v>0</v>
      </c>
      <c r="D1218" s="115">
        <v>0</v>
      </c>
      <c r="E1218" s="115">
        <v>4.7474352719461136E-3</v>
      </c>
      <c r="F1218" s="115">
        <v>0</v>
      </c>
      <c r="G1218" s="115">
        <v>6.1949302111114921E-2</v>
      </c>
      <c r="H1218" s="115">
        <v>7.1357977373320128E-2</v>
      </c>
    </row>
    <row r="1219" spans="1:8" x14ac:dyDescent="0.75">
      <c r="A1219" s="114" t="s">
        <v>176</v>
      </c>
      <c r="B1219" s="115">
        <v>1.9005222764592319E-2</v>
      </c>
      <c r="C1219" s="115">
        <v>4.8152199109427005E-3</v>
      </c>
      <c r="D1219" s="115">
        <v>4.8139646398501707E-3</v>
      </c>
      <c r="E1219" s="115">
        <v>9.6019870104547354E-3</v>
      </c>
      <c r="F1219" s="115">
        <v>0</v>
      </c>
      <c r="G1219" s="115">
        <v>0.41915259159085527</v>
      </c>
      <c r="H1219" s="115">
        <v>0.45738898591669519</v>
      </c>
    </row>
    <row r="1220" spans="1:8" x14ac:dyDescent="0.75">
      <c r="A1220" s="113" t="s">
        <v>72</v>
      </c>
      <c r="B1220" s="115">
        <v>1.9005222764592319E-2</v>
      </c>
      <c r="C1220" s="115">
        <v>4.8152199109427005E-3</v>
      </c>
      <c r="D1220" s="115">
        <v>4.8139646398501707E-3</v>
      </c>
      <c r="E1220" s="115">
        <v>9.6019870104547354E-3</v>
      </c>
      <c r="F1220" s="115">
        <v>0</v>
      </c>
      <c r="G1220" s="115">
        <v>0.41915259159085527</v>
      </c>
      <c r="H1220" s="115">
        <v>0.45738898591669519</v>
      </c>
    </row>
    <row r="1221" spans="1:8" x14ac:dyDescent="0.75">
      <c r="A1221" s="116" t="s">
        <v>118</v>
      </c>
      <c r="B1221" s="115">
        <v>4.7633353724514859E-3</v>
      </c>
      <c r="C1221" s="115">
        <v>0</v>
      </c>
      <c r="D1221" s="115">
        <v>0</v>
      </c>
      <c r="E1221" s="115">
        <v>0</v>
      </c>
      <c r="F1221" s="115">
        <v>0</v>
      </c>
      <c r="G1221" s="115">
        <v>9.5396418795257749E-3</v>
      </c>
      <c r="H1221" s="115">
        <v>1.4302977251977262E-2</v>
      </c>
    </row>
    <row r="1222" spans="1:8" x14ac:dyDescent="0.75">
      <c r="A1222" s="116" t="s">
        <v>131</v>
      </c>
      <c r="B1222" s="115">
        <v>0</v>
      </c>
      <c r="C1222" s="115">
        <v>0</v>
      </c>
      <c r="D1222" s="115">
        <v>0</v>
      </c>
      <c r="E1222" s="115">
        <v>0</v>
      </c>
      <c r="F1222" s="115">
        <v>0</v>
      </c>
      <c r="G1222" s="115">
        <v>4.7135429524478205E-3</v>
      </c>
      <c r="H1222" s="115">
        <v>4.7135429524478205E-3</v>
      </c>
    </row>
    <row r="1223" spans="1:8" x14ac:dyDescent="0.75">
      <c r="A1223" s="116" t="s">
        <v>147</v>
      </c>
      <c r="B1223" s="115">
        <v>0</v>
      </c>
      <c r="C1223" s="115">
        <v>0</v>
      </c>
      <c r="D1223" s="115">
        <v>0</v>
      </c>
      <c r="E1223" s="115">
        <v>0</v>
      </c>
      <c r="F1223" s="115">
        <v>0</v>
      </c>
      <c r="G1223" s="115">
        <v>4.7683564568216036E-3</v>
      </c>
      <c r="H1223" s="115">
        <v>4.7683564568216036E-3</v>
      </c>
    </row>
    <row r="1224" spans="1:8" x14ac:dyDescent="0.75">
      <c r="A1224" s="116" t="s">
        <v>121</v>
      </c>
      <c r="B1224" s="115">
        <v>0</v>
      </c>
      <c r="C1224" s="115">
        <v>0</v>
      </c>
      <c r="D1224" s="115">
        <v>0</v>
      </c>
      <c r="E1224" s="115">
        <v>0</v>
      </c>
      <c r="F1224" s="115">
        <v>0</v>
      </c>
      <c r="G1224" s="115">
        <v>2.8742779053040225E-2</v>
      </c>
      <c r="H1224" s="115">
        <v>2.8742779053040225E-2</v>
      </c>
    </row>
    <row r="1225" spans="1:8" x14ac:dyDescent="0.75">
      <c r="A1225" s="116" t="s">
        <v>137</v>
      </c>
      <c r="B1225" s="115">
        <v>0</v>
      </c>
      <c r="C1225" s="115">
        <v>0</v>
      </c>
      <c r="D1225" s="115">
        <v>0</v>
      </c>
      <c r="E1225" s="115">
        <v>0</v>
      </c>
      <c r="F1225" s="115">
        <v>0</v>
      </c>
      <c r="G1225" s="115">
        <v>4.8005332391601062E-2</v>
      </c>
      <c r="H1225" s="115">
        <v>4.8005332391601062E-2</v>
      </c>
    </row>
    <row r="1226" spans="1:8" x14ac:dyDescent="0.75">
      <c r="A1226" s="116" t="s">
        <v>103</v>
      </c>
      <c r="B1226" s="115">
        <v>4.7892776416970928E-3</v>
      </c>
      <c r="C1226" s="115">
        <v>0</v>
      </c>
      <c r="D1226" s="115">
        <v>4.8139646398501707E-3</v>
      </c>
      <c r="E1226" s="115">
        <v>4.8537148911136016E-3</v>
      </c>
      <c r="F1226" s="115">
        <v>0</v>
      </c>
      <c r="G1226" s="115">
        <v>0.10938306773191761</v>
      </c>
      <c r="H1226" s="115">
        <v>0.12384002490457847</v>
      </c>
    </row>
    <row r="1227" spans="1:8" x14ac:dyDescent="0.75">
      <c r="A1227" s="116" t="s">
        <v>126</v>
      </c>
      <c r="B1227" s="115">
        <v>0</v>
      </c>
      <c r="C1227" s="115">
        <v>0</v>
      </c>
      <c r="D1227" s="115">
        <v>0</v>
      </c>
      <c r="E1227" s="115">
        <v>0</v>
      </c>
      <c r="F1227" s="115">
        <v>0</v>
      </c>
      <c r="G1227" s="115">
        <v>5.6860433102000819E-2</v>
      </c>
      <c r="H1227" s="115">
        <v>5.6860433102000819E-2</v>
      </c>
    </row>
    <row r="1228" spans="1:8" x14ac:dyDescent="0.75">
      <c r="A1228" s="116" t="s">
        <v>141</v>
      </c>
      <c r="B1228" s="115">
        <v>0</v>
      </c>
      <c r="C1228" s="115">
        <v>0</v>
      </c>
      <c r="D1228" s="115">
        <v>0</v>
      </c>
      <c r="E1228" s="115">
        <v>0</v>
      </c>
      <c r="F1228" s="115">
        <v>0</v>
      </c>
      <c r="G1228" s="115">
        <v>4.7729591174942108E-3</v>
      </c>
      <c r="H1228" s="115">
        <v>4.7729591174942108E-3</v>
      </c>
    </row>
    <row r="1229" spans="1:8" x14ac:dyDescent="0.75">
      <c r="A1229" s="116" t="s">
        <v>114</v>
      </c>
      <c r="B1229" s="115">
        <v>0</v>
      </c>
      <c r="C1229" s="115">
        <v>0</v>
      </c>
      <c r="D1229" s="115">
        <v>0</v>
      </c>
      <c r="E1229" s="115">
        <v>4.7482721193411329E-3</v>
      </c>
      <c r="F1229" s="115">
        <v>0</v>
      </c>
      <c r="G1229" s="115">
        <v>3.8160241212893138E-2</v>
      </c>
      <c r="H1229" s="115">
        <v>4.2908513332234277E-2</v>
      </c>
    </row>
    <row r="1230" spans="1:8" x14ac:dyDescent="0.75">
      <c r="A1230" s="116" t="s">
        <v>145</v>
      </c>
      <c r="B1230" s="115">
        <v>0</v>
      </c>
      <c r="C1230" s="115">
        <v>0</v>
      </c>
      <c r="D1230" s="115">
        <v>0</v>
      </c>
      <c r="E1230" s="115">
        <v>0</v>
      </c>
      <c r="F1230" s="115">
        <v>0</v>
      </c>
      <c r="G1230" s="115">
        <v>4.8047593185049555E-3</v>
      </c>
      <c r="H1230" s="115">
        <v>4.8047593185049555E-3</v>
      </c>
    </row>
    <row r="1231" spans="1:8" x14ac:dyDescent="0.75">
      <c r="A1231" s="116" t="s">
        <v>138</v>
      </c>
      <c r="B1231" s="115">
        <v>4.7026639363125658E-3</v>
      </c>
      <c r="C1231" s="115">
        <v>0</v>
      </c>
      <c r="D1231" s="115">
        <v>0</v>
      </c>
      <c r="E1231" s="115">
        <v>0</v>
      </c>
      <c r="F1231" s="115">
        <v>0</v>
      </c>
      <c r="G1231" s="115">
        <v>9.5680946909564406E-3</v>
      </c>
      <c r="H1231" s="115">
        <v>1.4270758627269007E-2</v>
      </c>
    </row>
    <row r="1232" spans="1:8" x14ac:dyDescent="0.75">
      <c r="A1232" s="116" t="s">
        <v>156</v>
      </c>
      <c r="B1232" s="115">
        <v>0</v>
      </c>
      <c r="C1232" s="115">
        <v>0</v>
      </c>
      <c r="D1232" s="115">
        <v>0</v>
      </c>
      <c r="E1232" s="115">
        <v>0</v>
      </c>
      <c r="F1232" s="115">
        <v>0</v>
      </c>
      <c r="G1232" s="115">
        <v>4.825262079682935E-3</v>
      </c>
      <c r="H1232" s="115">
        <v>4.825262079682935E-3</v>
      </c>
    </row>
    <row r="1233" spans="1:8" x14ac:dyDescent="0.75">
      <c r="A1233" s="116" t="s">
        <v>151</v>
      </c>
      <c r="B1233" s="115">
        <v>0</v>
      </c>
      <c r="C1233" s="115">
        <v>0</v>
      </c>
      <c r="D1233" s="115">
        <v>0</v>
      </c>
      <c r="E1233" s="115">
        <v>0</v>
      </c>
      <c r="F1233" s="115">
        <v>0</v>
      </c>
      <c r="G1233" s="115">
        <v>1.4261134882226282E-2</v>
      </c>
      <c r="H1233" s="115">
        <v>1.4261134882226282E-2</v>
      </c>
    </row>
    <row r="1234" spans="1:8" x14ac:dyDescent="0.75">
      <c r="A1234" s="116" t="s">
        <v>133</v>
      </c>
      <c r="B1234" s="115">
        <v>4.7499458141311724E-3</v>
      </c>
      <c r="C1234" s="115">
        <v>4.8152199109427005E-3</v>
      </c>
      <c r="D1234" s="115">
        <v>0</v>
      </c>
      <c r="E1234" s="115">
        <v>0</v>
      </c>
      <c r="F1234" s="115">
        <v>0</v>
      </c>
      <c r="G1234" s="115">
        <v>8.0746986721742381E-2</v>
      </c>
      <c r="H1234" s="115">
        <v>9.0312152446816257E-2</v>
      </c>
    </row>
    <row r="1235" spans="1:8" x14ac:dyDescent="0.75">
      <c r="A1235" s="131" t="s">
        <v>205</v>
      </c>
      <c r="B1235" s="125">
        <v>6.6360743153960677E-2</v>
      </c>
      <c r="C1235" s="125">
        <v>1.4307998336347379E-2</v>
      </c>
      <c r="D1235" s="125">
        <v>4.8139646398501707E-3</v>
      </c>
      <c r="E1235" s="125">
        <v>2.4000783289161737E-2</v>
      </c>
      <c r="F1235" s="125">
        <v>4.7110324102627617E-3</v>
      </c>
      <c r="G1235" s="125">
        <v>0.88580547817041733</v>
      </c>
      <c r="H1235" s="125">
        <v>1</v>
      </c>
    </row>
    <row r="1236" spans="1:8" hidden="1" outlineLevel="1" x14ac:dyDescent="0.75">
      <c r="A1236" s="123"/>
      <c r="B1236" s="123"/>
      <c r="C1236" s="123"/>
      <c r="D1236" s="123"/>
      <c r="E1236" s="123"/>
      <c r="F1236" s="123"/>
      <c r="G1236" s="123"/>
      <c r="H1236" s="123"/>
    </row>
    <row r="1237" spans="1:8" hidden="1" outlineLevel="1" x14ac:dyDescent="0.75">
      <c r="A1237" s="123"/>
      <c r="B1237" s="123"/>
      <c r="C1237" s="123"/>
      <c r="D1237" s="123"/>
      <c r="E1237" s="123"/>
      <c r="F1237" s="123"/>
      <c r="G1237" s="123"/>
      <c r="H1237" s="123"/>
    </row>
    <row r="1238" spans="1:8" hidden="1" outlineLevel="1" x14ac:dyDescent="0.75">
      <c r="A1238" s="123"/>
      <c r="B1238" s="123"/>
      <c r="C1238" s="123"/>
      <c r="D1238" s="123"/>
      <c r="E1238" s="123"/>
      <c r="F1238" s="123"/>
      <c r="G1238" s="123"/>
      <c r="H1238" s="123"/>
    </row>
    <row r="1239" spans="1:8" hidden="1" outlineLevel="1" x14ac:dyDescent="0.75">
      <c r="A1239" s="123"/>
      <c r="B1239" s="123"/>
      <c r="C1239" s="123"/>
      <c r="D1239" s="123"/>
      <c r="E1239" s="123"/>
      <c r="F1239" s="123"/>
      <c r="G1239" s="123"/>
      <c r="H1239" s="123"/>
    </row>
    <row r="1240" spans="1:8" hidden="1" outlineLevel="1" x14ac:dyDescent="0.75">
      <c r="A1240" s="123"/>
      <c r="B1240" s="123"/>
      <c r="C1240" s="123"/>
      <c r="D1240" s="123"/>
      <c r="E1240" s="123"/>
      <c r="F1240" s="123"/>
      <c r="G1240" s="123"/>
      <c r="H1240" s="123"/>
    </row>
    <row r="1241" spans="1:8" hidden="1" outlineLevel="1" x14ac:dyDescent="0.75">
      <c r="A1241" s="123"/>
      <c r="B1241" s="123"/>
      <c r="C1241" s="123"/>
      <c r="D1241" s="123"/>
      <c r="E1241" s="123"/>
      <c r="F1241" s="123"/>
      <c r="G1241" s="123"/>
      <c r="H1241" s="123"/>
    </row>
    <row r="1242" spans="1:8" hidden="1" outlineLevel="1" x14ac:dyDescent="0.75">
      <c r="A1242" s="123"/>
      <c r="B1242" s="123"/>
      <c r="C1242" s="123"/>
      <c r="D1242" s="123"/>
      <c r="E1242" s="123"/>
      <c r="F1242" s="123"/>
      <c r="G1242" s="123"/>
      <c r="H1242" s="123"/>
    </row>
    <row r="1243" spans="1:8" hidden="1" outlineLevel="1" x14ac:dyDescent="0.75">
      <c r="A1243" s="123"/>
      <c r="B1243" s="123"/>
      <c r="C1243" s="123"/>
      <c r="D1243" s="123"/>
      <c r="E1243" s="123"/>
      <c r="F1243" s="123"/>
      <c r="G1243" s="123"/>
      <c r="H1243" s="123"/>
    </row>
    <row r="1244" spans="1:8" hidden="1" outlineLevel="1" x14ac:dyDescent="0.75">
      <c r="A1244" s="123"/>
      <c r="B1244" s="123"/>
      <c r="C1244" s="123"/>
      <c r="D1244" s="123"/>
      <c r="E1244" s="123"/>
      <c r="F1244" s="123"/>
      <c r="G1244" s="123"/>
      <c r="H1244" s="123"/>
    </row>
    <row r="1245" spans="1:8" hidden="1" outlineLevel="1" x14ac:dyDescent="0.75">
      <c r="A1245" s="123"/>
      <c r="B1245" s="123"/>
      <c r="C1245" s="123"/>
      <c r="D1245" s="123"/>
      <c r="E1245" s="123"/>
      <c r="F1245" s="123"/>
      <c r="G1245" s="123"/>
      <c r="H1245" s="123"/>
    </row>
    <row r="1246" spans="1:8" hidden="1" outlineLevel="1" x14ac:dyDescent="0.75">
      <c r="A1246" s="123"/>
      <c r="B1246" s="123"/>
      <c r="C1246" s="123"/>
      <c r="D1246" s="123"/>
      <c r="E1246" s="123"/>
      <c r="F1246" s="123"/>
      <c r="G1246" s="123"/>
      <c r="H1246" s="123"/>
    </row>
    <row r="1247" spans="1:8" hidden="1" outlineLevel="1" x14ac:dyDescent="0.75">
      <c r="A1247" s="123"/>
      <c r="B1247" s="123"/>
      <c r="C1247" s="123"/>
      <c r="D1247" s="123"/>
      <c r="E1247" s="123"/>
      <c r="F1247" s="123"/>
      <c r="G1247" s="123"/>
      <c r="H1247" s="123"/>
    </row>
    <row r="1248" spans="1:8" hidden="1" outlineLevel="1" x14ac:dyDescent="0.75">
      <c r="A1248" s="123"/>
      <c r="B1248" s="123"/>
      <c r="C1248" s="123"/>
      <c r="D1248" s="123"/>
      <c r="E1248" s="123"/>
      <c r="F1248" s="123"/>
      <c r="G1248" s="123"/>
      <c r="H1248" s="123"/>
    </row>
    <row r="1249" spans="1:8" hidden="1" outlineLevel="1" x14ac:dyDescent="0.75">
      <c r="A1249" s="123"/>
      <c r="B1249" s="123"/>
      <c r="C1249" s="123"/>
      <c r="D1249" s="123"/>
      <c r="E1249" s="123"/>
      <c r="F1249" s="123"/>
      <c r="G1249" s="123"/>
      <c r="H1249" s="123"/>
    </row>
    <row r="1250" spans="1:8" hidden="1" outlineLevel="1" x14ac:dyDescent="0.75">
      <c r="A1250" s="123"/>
      <c r="B1250" s="123"/>
      <c r="C1250" s="123"/>
      <c r="D1250" s="123"/>
      <c r="E1250" s="123"/>
      <c r="F1250" s="123"/>
      <c r="G1250" s="123"/>
      <c r="H1250" s="123"/>
    </row>
    <row r="1251" spans="1:8" hidden="1" outlineLevel="1" x14ac:dyDescent="0.75">
      <c r="A1251" s="123"/>
      <c r="B1251" s="123"/>
      <c r="C1251" s="123"/>
      <c r="D1251" s="123"/>
      <c r="E1251" s="123"/>
      <c r="F1251" s="123"/>
      <c r="G1251" s="123"/>
      <c r="H1251" s="123"/>
    </row>
    <row r="1252" spans="1:8" hidden="1" outlineLevel="1" x14ac:dyDescent="0.75">
      <c r="A1252" s="123"/>
      <c r="B1252" s="123"/>
      <c r="C1252" s="123"/>
      <c r="D1252" s="123"/>
      <c r="E1252" s="123"/>
      <c r="F1252" s="123"/>
      <c r="G1252" s="123"/>
      <c r="H1252" s="123"/>
    </row>
    <row r="1253" spans="1:8" hidden="1" outlineLevel="1" x14ac:dyDescent="0.75">
      <c r="A1253" s="123"/>
      <c r="B1253" s="123"/>
      <c r="C1253" s="123"/>
      <c r="D1253" s="123"/>
      <c r="E1253" s="123"/>
      <c r="F1253" s="123"/>
      <c r="G1253" s="123"/>
      <c r="H1253" s="123"/>
    </row>
    <row r="1254" spans="1:8" hidden="1" outlineLevel="1" x14ac:dyDescent="0.75">
      <c r="A1254" s="123"/>
      <c r="B1254" s="123"/>
      <c r="C1254" s="123"/>
      <c r="D1254" s="123"/>
      <c r="E1254" s="123"/>
      <c r="F1254" s="123"/>
      <c r="G1254" s="123"/>
      <c r="H1254" s="123"/>
    </row>
    <row r="1255" spans="1:8" hidden="1" outlineLevel="1" x14ac:dyDescent="0.75">
      <c r="A1255" s="123"/>
      <c r="B1255" s="123"/>
      <c r="C1255" s="123"/>
      <c r="D1255" s="123"/>
      <c r="E1255" s="123"/>
      <c r="F1255" s="123"/>
      <c r="G1255" s="123"/>
      <c r="H1255" s="123"/>
    </row>
    <row r="1256" spans="1:8" hidden="1" outlineLevel="1" x14ac:dyDescent="0.75">
      <c r="A1256" s="123"/>
      <c r="B1256" s="123"/>
      <c r="C1256" s="123"/>
      <c r="D1256" s="123"/>
      <c r="E1256" s="123"/>
      <c r="F1256" s="123"/>
      <c r="G1256" s="123"/>
      <c r="H1256" s="123"/>
    </row>
    <row r="1257" spans="1:8" hidden="1" outlineLevel="1" x14ac:dyDescent="0.75">
      <c r="A1257" s="123"/>
      <c r="B1257" s="123"/>
      <c r="C1257" s="123"/>
      <c r="D1257" s="123"/>
      <c r="E1257" s="123"/>
      <c r="F1257" s="123"/>
      <c r="G1257" s="123"/>
      <c r="H1257" s="123"/>
    </row>
    <row r="1258" spans="1:8" hidden="1" outlineLevel="1" x14ac:dyDescent="0.75">
      <c r="A1258" s="123"/>
      <c r="B1258" s="123"/>
      <c r="C1258" s="123"/>
      <c r="D1258" s="123"/>
      <c r="E1258" s="123"/>
      <c r="F1258" s="123"/>
      <c r="G1258" s="123"/>
      <c r="H1258" s="123"/>
    </row>
    <row r="1259" spans="1:8" hidden="1" outlineLevel="1" x14ac:dyDescent="0.75">
      <c r="A1259" s="123"/>
      <c r="B1259" s="123"/>
      <c r="C1259" s="123"/>
      <c r="D1259" s="123"/>
      <c r="E1259" s="123"/>
      <c r="F1259" s="123"/>
      <c r="G1259" s="123"/>
      <c r="H1259" s="123"/>
    </row>
    <row r="1260" spans="1:8" hidden="1" outlineLevel="1" x14ac:dyDescent="0.75">
      <c r="A1260" s="123"/>
      <c r="B1260" s="123"/>
      <c r="C1260" s="123"/>
      <c r="D1260" s="123"/>
      <c r="E1260" s="123"/>
      <c r="F1260" s="123"/>
      <c r="G1260" s="123"/>
      <c r="H1260" s="123"/>
    </row>
    <row r="1261" spans="1:8" hidden="1" outlineLevel="1" x14ac:dyDescent="0.75">
      <c r="A1261" s="123"/>
      <c r="B1261" s="123"/>
      <c r="C1261" s="123"/>
      <c r="D1261" s="123"/>
      <c r="E1261" s="123"/>
      <c r="F1261" s="123"/>
      <c r="G1261" s="123"/>
      <c r="H1261" s="123"/>
    </row>
    <row r="1262" spans="1:8" hidden="1" outlineLevel="1" x14ac:dyDescent="0.75">
      <c r="A1262" s="123"/>
      <c r="B1262" s="123"/>
      <c r="C1262" s="123"/>
      <c r="D1262" s="123"/>
      <c r="E1262" s="123"/>
      <c r="F1262" s="123"/>
      <c r="G1262" s="123"/>
      <c r="H1262" s="123"/>
    </row>
    <row r="1263" spans="1:8" hidden="1" outlineLevel="1" x14ac:dyDescent="0.75">
      <c r="A1263" s="123"/>
      <c r="B1263" s="123"/>
      <c r="C1263" s="123"/>
      <c r="D1263" s="123"/>
      <c r="E1263" s="123"/>
      <c r="F1263" s="123"/>
      <c r="G1263" s="123"/>
      <c r="H1263" s="123"/>
    </row>
    <row r="1264" spans="1:8" hidden="1" outlineLevel="1" x14ac:dyDescent="0.75">
      <c r="A1264" s="123"/>
      <c r="B1264" s="123"/>
      <c r="C1264" s="123"/>
      <c r="D1264" s="123"/>
      <c r="E1264" s="123"/>
      <c r="F1264" s="123"/>
      <c r="G1264" s="123"/>
      <c r="H1264" s="123"/>
    </row>
    <row r="1265" spans="1:8" hidden="1" outlineLevel="1" x14ac:dyDescent="0.75">
      <c r="A1265" s="123"/>
      <c r="B1265" s="123"/>
      <c r="C1265" s="123"/>
      <c r="D1265" s="123"/>
      <c r="E1265" s="123"/>
      <c r="F1265" s="123"/>
      <c r="G1265" s="123"/>
      <c r="H1265" s="123"/>
    </row>
    <row r="1266" spans="1:8" hidden="1" outlineLevel="1" x14ac:dyDescent="0.75">
      <c r="A1266" s="123"/>
      <c r="B1266" s="123"/>
      <c r="C1266" s="123"/>
      <c r="D1266" s="123"/>
      <c r="E1266" s="123"/>
      <c r="F1266" s="123"/>
      <c r="G1266" s="123"/>
      <c r="H1266" s="123"/>
    </row>
    <row r="1267" spans="1:8" hidden="1" outlineLevel="1" x14ac:dyDescent="0.75">
      <c r="A1267" s="123"/>
      <c r="B1267" s="123"/>
      <c r="C1267" s="123"/>
      <c r="D1267" s="123"/>
      <c r="E1267" s="123"/>
      <c r="F1267" s="123"/>
      <c r="G1267" s="123"/>
      <c r="H1267" s="123"/>
    </row>
    <row r="1268" spans="1:8" hidden="1" outlineLevel="1" x14ac:dyDescent="0.75">
      <c r="A1268" s="123"/>
      <c r="B1268" s="123"/>
      <c r="C1268" s="123"/>
      <c r="D1268" s="123"/>
      <c r="E1268" s="123"/>
      <c r="F1268" s="123"/>
      <c r="G1268" s="123"/>
      <c r="H1268" s="123"/>
    </row>
    <row r="1269" spans="1:8" hidden="1" outlineLevel="1" x14ac:dyDescent="0.75">
      <c r="A1269" s="123"/>
      <c r="B1269" s="123"/>
      <c r="C1269" s="123"/>
      <c r="D1269" s="123"/>
      <c r="E1269" s="123"/>
      <c r="F1269" s="123"/>
      <c r="G1269" s="123"/>
      <c r="H1269" s="123"/>
    </row>
    <row r="1270" spans="1:8" hidden="1" outlineLevel="1" x14ac:dyDescent="0.75">
      <c r="A1270" s="123"/>
      <c r="B1270" s="123"/>
      <c r="C1270" s="123"/>
      <c r="D1270" s="123"/>
      <c r="E1270" s="123"/>
      <c r="F1270" s="123"/>
      <c r="G1270" s="123"/>
      <c r="H1270" s="123"/>
    </row>
    <row r="1271" spans="1:8" hidden="1" outlineLevel="1" x14ac:dyDescent="0.75">
      <c r="A1271" s="123"/>
      <c r="B1271" s="123"/>
      <c r="C1271" s="123"/>
      <c r="D1271" s="123"/>
      <c r="E1271" s="123"/>
      <c r="F1271" s="123"/>
      <c r="G1271" s="123"/>
      <c r="H1271" s="123"/>
    </row>
    <row r="1272" spans="1:8" hidden="1" outlineLevel="1" x14ac:dyDescent="0.75">
      <c r="A1272" s="133"/>
      <c r="B1272" s="134"/>
      <c r="C1272" s="134"/>
      <c r="D1272" s="134"/>
      <c r="E1272" s="134"/>
      <c r="F1272" s="134"/>
      <c r="G1272" s="134"/>
      <c r="H1272" s="134"/>
    </row>
    <row r="1273" spans="1:8" hidden="1" outlineLevel="1" x14ac:dyDescent="0.75">
      <c r="A1273" s="133"/>
      <c r="B1273" s="134"/>
      <c r="C1273" s="134"/>
      <c r="D1273" s="134"/>
      <c r="E1273" s="134"/>
      <c r="F1273" s="134"/>
      <c r="G1273" s="134"/>
      <c r="H1273" s="134"/>
    </row>
    <row r="1274" spans="1:8" hidden="1" outlineLevel="1" x14ac:dyDescent="0.75">
      <c r="A1274" s="133"/>
      <c r="B1274" s="134"/>
      <c r="C1274" s="134"/>
      <c r="D1274" s="134"/>
      <c r="E1274" s="134"/>
      <c r="F1274" s="134"/>
      <c r="G1274" s="134"/>
      <c r="H1274" s="134"/>
    </row>
    <row r="1275" spans="1:8" hidden="1" outlineLevel="1" x14ac:dyDescent="0.75">
      <c r="A1275" s="133"/>
      <c r="B1275" s="134"/>
      <c r="C1275" s="134"/>
      <c r="D1275" s="134"/>
      <c r="E1275" s="134"/>
      <c r="F1275" s="134"/>
      <c r="G1275" s="134"/>
      <c r="H1275" s="134"/>
    </row>
    <row r="1276" spans="1:8" hidden="1" outlineLevel="1" x14ac:dyDescent="0.75">
      <c r="A1276" s="133"/>
      <c r="B1276" s="134"/>
      <c r="C1276" s="134"/>
      <c r="D1276" s="134"/>
      <c r="E1276" s="134"/>
      <c r="F1276" s="134"/>
      <c r="G1276" s="134"/>
      <c r="H1276" s="134"/>
    </row>
    <row r="1277" spans="1:8" hidden="1" outlineLevel="1" x14ac:dyDescent="0.75">
      <c r="A1277" s="133"/>
      <c r="B1277" s="134"/>
      <c r="C1277" s="134"/>
      <c r="D1277" s="134"/>
      <c r="E1277" s="134"/>
      <c r="F1277" s="134"/>
      <c r="G1277" s="134"/>
      <c r="H1277" s="134"/>
    </row>
    <row r="1278" spans="1:8" hidden="1" outlineLevel="1" x14ac:dyDescent="0.75">
      <c r="A1278" s="133"/>
      <c r="B1278" s="134"/>
      <c r="C1278" s="134"/>
      <c r="D1278" s="134"/>
      <c r="E1278" s="134"/>
      <c r="F1278" s="134"/>
      <c r="G1278" s="134"/>
      <c r="H1278" s="134"/>
    </row>
    <row r="1279" spans="1:8" hidden="1" outlineLevel="1" x14ac:dyDescent="0.75">
      <c r="A1279" s="133"/>
      <c r="B1279" s="134"/>
      <c r="C1279" s="134"/>
      <c r="D1279" s="134"/>
      <c r="E1279" s="134"/>
      <c r="F1279" s="134"/>
      <c r="G1279" s="134"/>
      <c r="H1279" s="134"/>
    </row>
    <row r="1280" spans="1:8" hidden="1" outlineLevel="1" x14ac:dyDescent="0.75">
      <c r="A1280" s="133"/>
      <c r="B1280" s="134"/>
      <c r="C1280" s="134"/>
      <c r="D1280" s="134"/>
      <c r="E1280" s="134"/>
      <c r="F1280" s="134"/>
      <c r="G1280" s="134"/>
      <c r="H1280" s="134"/>
    </row>
    <row r="1281" spans="1:8" hidden="1" outlineLevel="1" x14ac:dyDescent="0.75">
      <c r="A1281" s="133"/>
      <c r="B1281" s="134"/>
      <c r="C1281" s="134"/>
      <c r="D1281" s="134"/>
      <c r="E1281" s="134"/>
      <c r="F1281" s="134"/>
      <c r="G1281" s="134"/>
      <c r="H1281" s="134"/>
    </row>
    <row r="1282" spans="1:8" hidden="1" outlineLevel="1" x14ac:dyDescent="0.75">
      <c r="A1282" s="133"/>
      <c r="B1282" s="134"/>
      <c r="C1282" s="134"/>
      <c r="D1282" s="134"/>
      <c r="E1282" s="134"/>
      <c r="F1282" s="134"/>
      <c r="G1282" s="134"/>
      <c r="H1282" s="134"/>
    </row>
    <row r="1283" spans="1:8" hidden="1" outlineLevel="1" x14ac:dyDescent="0.75">
      <c r="A1283" s="133"/>
      <c r="B1283" s="134"/>
      <c r="C1283" s="134"/>
      <c r="D1283" s="134"/>
      <c r="E1283" s="134"/>
      <c r="F1283" s="134"/>
      <c r="G1283" s="134"/>
      <c r="H1283" s="134"/>
    </row>
    <row r="1284" spans="1:8" hidden="1" outlineLevel="1" x14ac:dyDescent="0.75">
      <c r="A1284" s="133"/>
      <c r="B1284" s="134"/>
      <c r="C1284" s="134"/>
      <c r="D1284" s="134"/>
      <c r="E1284" s="134"/>
      <c r="F1284" s="134"/>
      <c r="G1284" s="134"/>
      <c r="H1284" s="134"/>
    </row>
    <row r="1285" spans="1:8" hidden="1" outlineLevel="1" x14ac:dyDescent="0.75">
      <c r="A1285" s="133"/>
      <c r="B1285" s="134"/>
      <c r="C1285" s="134"/>
      <c r="D1285" s="134"/>
      <c r="E1285" s="134"/>
      <c r="F1285" s="134"/>
      <c r="G1285" s="134"/>
      <c r="H1285" s="134"/>
    </row>
    <row r="1286" spans="1:8" collapsed="1" x14ac:dyDescent="0.75">
      <c r="A1286" s="140" t="s">
        <v>213</v>
      </c>
      <c r="B1286" s="134"/>
      <c r="C1286" s="134"/>
      <c r="D1286" s="134"/>
      <c r="E1286" s="134"/>
      <c r="F1286" s="134"/>
      <c r="G1286" s="134"/>
      <c r="H1286" s="134"/>
    </row>
    <row r="1287" spans="1:8" x14ac:dyDescent="0.75">
      <c r="A1287" s="130" t="s">
        <v>207</v>
      </c>
      <c r="B1287" s="126" t="s">
        <v>188</v>
      </c>
      <c r="C1287" s="130"/>
      <c r="D1287" s="130"/>
      <c r="E1287" s="130"/>
      <c r="F1287" s="130"/>
      <c r="G1287" s="130"/>
      <c r="H1287" s="130"/>
    </row>
    <row r="1288" spans="1:8" x14ac:dyDescent="0.75">
      <c r="A1288" s="126" t="s">
        <v>188</v>
      </c>
      <c r="B1288" s="123" t="s">
        <v>102</v>
      </c>
      <c r="C1288" s="123" t="s">
        <v>155</v>
      </c>
      <c r="D1288" s="123" t="s">
        <v>166</v>
      </c>
      <c r="E1288" s="123" t="s">
        <v>158</v>
      </c>
      <c r="F1288" s="123" t="s">
        <v>149</v>
      </c>
      <c r="G1288" s="123" t="s">
        <v>112</v>
      </c>
      <c r="H1288" s="139" t="s">
        <v>205</v>
      </c>
    </row>
    <row r="1289" spans="1:8" x14ac:dyDescent="0.75">
      <c r="A1289" s="114" t="s">
        <v>177</v>
      </c>
      <c r="B1289" s="115">
        <v>4.7355520389368355E-2</v>
      </c>
      <c r="C1289" s="115">
        <v>9.4927784254046788E-3</v>
      </c>
      <c r="D1289" s="115">
        <v>0</v>
      </c>
      <c r="E1289" s="115">
        <v>1.4398796278707004E-2</v>
      </c>
      <c r="F1289" s="115">
        <v>4.7110324102627617E-3</v>
      </c>
      <c r="G1289" s="115">
        <v>0.466652886579562</v>
      </c>
      <c r="H1289" s="115">
        <v>0.54261101408330481</v>
      </c>
    </row>
    <row r="1290" spans="1:8" x14ac:dyDescent="0.75">
      <c r="A1290" s="113" t="s">
        <v>72</v>
      </c>
      <c r="B1290" s="115">
        <v>4.7355520389368355E-2</v>
      </c>
      <c r="C1290" s="115">
        <v>9.4927784254046788E-3</v>
      </c>
      <c r="D1290" s="115">
        <v>0</v>
      </c>
      <c r="E1290" s="115">
        <v>1.4398796278707004E-2</v>
      </c>
      <c r="F1290" s="115">
        <v>4.7110324102627617E-3</v>
      </c>
      <c r="G1290" s="115">
        <v>0.466652886579562</v>
      </c>
      <c r="H1290" s="115">
        <v>0.54261101408330481</v>
      </c>
    </row>
    <row r="1291" spans="1:8" x14ac:dyDescent="0.75">
      <c r="A1291" s="116" t="s">
        <v>116</v>
      </c>
      <c r="B1291" s="115">
        <v>9.5563788274261666E-3</v>
      </c>
      <c r="C1291" s="115">
        <v>0</v>
      </c>
      <c r="D1291" s="115">
        <v>0</v>
      </c>
      <c r="E1291" s="115">
        <v>4.8156383346402102E-3</v>
      </c>
      <c r="F1291" s="115">
        <v>4.7110324102627617E-3</v>
      </c>
      <c r="G1291" s="115">
        <v>0.21870295348551125</v>
      </c>
      <c r="H1291" s="115">
        <v>0.23778600305784039</v>
      </c>
    </row>
    <row r="1292" spans="1:8" x14ac:dyDescent="0.75">
      <c r="A1292" s="116" t="s">
        <v>107</v>
      </c>
      <c r="B1292" s="115">
        <v>9.5835763677643033E-3</v>
      </c>
      <c r="C1292" s="115">
        <v>4.7616616776614464E-3</v>
      </c>
      <c r="D1292" s="115">
        <v>0</v>
      </c>
      <c r="E1292" s="115">
        <v>0</v>
      </c>
      <c r="F1292" s="115">
        <v>0</v>
      </c>
      <c r="G1292" s="115">
        <v>0.12355968102724692</v>
      </c>
      <c r="H1292" s="115">
        <v>0.13790491907267266</v>
      </c>
    </row>
    <row r="1293" spans="1:8" x14ac:dyDescent="0.75">
      <c r="A1293" s="116" t="s">
        <v>150</v>
      </c>
      <c r="B1293" s="115">
        <v>0</v>
      </c>
      <c r="C1293" s="115">
        <v>4.7311167477432315E-3</v>
      </c>
      <c r="D1293" s="115">
        <v>0</v>
      </c>
      <c r="E1293" s="115">
        <v>0</v>
      </c>
      <c r="F1293" s="115">
        <v>0</v>
      </c>
      <c r="G1293" s="115">
        <v>1.4321806318365202E-2</v>
      </c>
      <c r="H1293" s="115">
        <v>1.9052923066108434E-2</v>
      </c>
    </row>
    <row r="1294" spans="1:8" x14ac:dyDescent="0.75">
      <c r="A1294" s="116" t="s">
        <v>144</v>
      </c>
      <c r="B1294" s="115">
        <v>1.4123891909443069E-2</v>
      </c>
      <c r="C1294" s="115">
        <v>0</v>
      </c>
      <c r="D1294" s="115">
        <v>0</v>
      </c>
      <c r="E1294" s="115">
        <v>0</v>
      </c>
      <c r="F1294" s="115">
        <v>0</v>
      </c>
      <c r="G1294" s="115">
        <v>0</v>
      </c>
      <c r="H1294" s="115">
        <v>1.4123891909443069E-2</v>
      </c>
    </row>
    <row r="1295" spans="1:8" x14ac:dyDescent="0.75">
      <c r="A1295" s="116" t="s">
        <v>102</v>
      </c>
      <c r="B1295" s="115">
        <v>1.4091673284734816E-2</v>
      </c>
      <c r="C1295" s="115">
        <v>0</v>
      </c>
      <c r="D1295" s="115">
        <v>0</v>
      </c>
      <c r="E1295" s="115">
        <v>9.5831579440667936E-3</v>
      </c>
      <c r="F1295" s="115">
        <v>0</v>
      </c>
      <c r="G1295" s="115">
        <v>0.11006844574843865</v>
      </c>
      <c r="H1295" s="115">
        <v>0.13374327697724026</v>
      </c>
    </row>
    <row r="1296" spans="1:8" x14ac:dyDescent="0.75">
      <c r="A1296" s="114" t="s">
        <v>176</v>
      </c>
      <c r="B1296" s="115">
        <v>1.9005222764592319E-2</v>
      </c>
      <c r="C1296" s="115">
        <v>4.8152199109427005E-3</v>
      </c>
      <c r="D1296" s="115">
        <v>4.8139646398501707E-3</v>
      </c>
      <c r="E1296" s="115">
        <v>9.6019870104547354E-3</v>
      </c>
      <c r="F1296" s="115">
        <v>0</v>
      </c>
      <c r="G1296" s="115">
        <v>0.41915259159085527</v>
      </c>
      <c r="H1296" s="115">
        <v>0.45738898591669519</v>
      </c>
    </row>
    <row r="1297" spans="1:8" x14ac:dyDescent="0.75">
      <c r="A1297" s="113" t="s">
        <v>72</v>
      </c>
      <c r="B1297" s="115">
        <v>1.9005222764592319E-2</v>
      </c>
      <c r="C1297" s="115">
        <v>4.8152199109427005E-3</v>
      </c>
      <c r="D1297" s="115">
        <v>4.8139646398501707E-3</v>
      </c>
      <c r="E1297" s="115">
        <v>9.6019870104547354E-3</v>
      </c>
      <c r="F1297" s="115">
        <v>0</v>
      </c>
      <c r="G1297" s="115">
        <v>0.41915259159085527</v>
      </c>
      <c r="H1297" s="115">
        <v>0.45738898591669519</v>
      </c>
    </row>
    <row r="1298" spans="1:8" x14ac:dyDescent="0.75">
      <c r="A1298" s="116" t="s">
        <v>116</v>
      </c>
      <c r="B1298" s="115">
        <v>4.7499458141311724E-3</v>
      </c>
      <c r="C1298" s="115">
        <v>0</v>
      </c>
      <c r="D1298" s="115">
        <v>0</v>
      </c>
      <c r="E1298" s="115">
        <v>9.6019870104547354E-3</v>
      </c>
      <c r="F1298" s="115">
        <v>0</v>
      </c>
      <c r="G1298" s="115">
        <v>0.20502761177979867</v>
      </c>
      <c r="H1298" s="115">
        <v>0.21937954460438458</v>
      </c>
    </row>
    <row r="1299" spans="1:8" x14ac:dyDescent="0.75">
      <c r="A1299" s="116" t="s">
        <v>107</v>
      </c>
      <c r="B1299" s="115">
        <v>4.7633353724514859E-3</v>
      </c>
      <c r="C1299" s="115">
        <v>0</v>
      </c>
      <c r="D1299" s="115">
        <v>0</v>
      </c>
      <c r="E1299" s="115">
        <v>0</v>
      </c>
      <c r="F1299" s="115">
        <v>0</v>
      </c>
      <c r="G1299" s="115">
        <v>8.5386468679730973E-2</v>
      </c>
      <c r="H1299" s="115">
        <v>9.0149804052182453E-2</v>
      </c>
    </row>
    <row r="1300" spans="1:8" x14ac:dyDescent="0.75">
      <c r="A1300" s="116" t="s">
        <v>150</v>
      </c>
      <c r="B1300" s="115">
        <v>0</v>
      </c>
      <c r="C1300" s="115">
        <v>0</v>
      </c>
      <c r="D1300" s="115">
        <v>0</v>
      </c>
      <c r="E1300" s="115">
        <v>0</v>
      </c>
      <c r="F1300" s="115">
        <v>0</v>
      </c>
      <c r="G1300" s="115">
        <v>1.9112339231154823E-2</v>
      </c>
      <c r="H1300" s="115">
        <v>1.9112339231154823E-2</v>
      </c>
    </row>
    <row r="1301" spans="1:8" x14ac:dyDescent="0.75">
      <c r="A1301" s="116" t="s">
        <v>102</v>
      </c>
      <c r="B1301" s="115">
        <v>9.4919415780096595E-3</v>
      </c>
      <c r="C1301" s="115">
        <v>4.8152199109427005E-3</v>
      </c>
      <c r="D1301" s="115">
        <v>4.8139646398501707E-3</v>
      </c>
      <c r="E1301" s="115">
        <v>0</v>
      </c>
      <c r="F1301" s="115">
        <v>0</v>
      </c>
      <c r="G1301" s="115">
        <v>0.10962617190017081</v>
      </c>
      <c r="H1301" s="115">
        <v>0.12874729802897333</v>
      </c>
    </row>
    <row r="1302" spans="1:8" x14ac:dyDescent="0.75">
      <c r="A1302" s="131" t="s">
        <v>205</v>
      </c>
      <c r="B1302" s="125">
        <v>6.6360743153960677E-2</v>
      </c>
      <c r="C1302" s="125">
        <v>1.4307998336347379E-2</v>
      </c>
      <c r="D1302" s="125">
        <v>4.8139646398501707E-3</v>
      </c>
      <c r="E1302" s="125">
        <v>2.4000783289161737E-2</v>
      </c>
      <c r="F1302" s="125">
        <v>4.7110324102627617E-3</v>
      </c>
      <c r="G1302" s="125">
        <v>0.88580547817041733</v>
      </c>
      <c r="H1302" s="125">
        <v>1</v>
      </c>
    </row>
    <row r="1303" spans="1:8" hidden="1" outlineLevel="1" x14ac:dyDescent="0.75">
      <c r="A1303" s="123"/>
      <c r="B1303" s="123"/>
      <c r="C1303" s="123"/>
      <c r="D1303" s="123"/>
      <c r="E1303" s="123"/>
      <c r="F1303" s="123"/>
      <c r="G1303" s="123"/>
      <c r="H1303" s="123"/>
    </row>
    <row r="1304" spans="1:8" hidden="1" outlineLevel="1" x14ac:dyDescent="0.75">
      <c r="A1304" s="123"/>
      <c r="B1304" s="123"/>
      <c r="C1304" s="123"/>
      <c r="D1304" s="123"/>
      <c r="E1304" s="123"/>
      <c r="F1304" s="123"/>
      <c r="G1304" s="123"/>
      <c r="H1304" s="123"/>
    </row>
    <row r="1305" spans="1:8" hidden="1" outlineLevel="1" x14ac:dyDescent="0.75">
      <c r="A1305" s="123"/>
      <c r="B1305" s="123"/>
      <c r="C1305" s="123"/>
      <c r="D1305" s="123"/>
      <c r="E1305" s="123"/>
      <c r="F1305" s="123"/>
      <c r="G1305" s="123"/>
      <c r="H1305" s="123"/>
    </row>
    <row r="1306" spans="1:8" hidden="1" outlineLevel="1" x14ac:dyDescent="0.75">
      <c r="A1306" s="123"/>
      <c r="B1306" s="123"/>
      <c r="C1306" s="123"/>
      <c r="D1306" s="123"/>
      <c r="E1306" s="123"/>
      <c r="F1306" s="123"/>
      <c r="G1306" s="123"/>
      <c r="H1306" s="123"/>
    </row>
    <row r="1307" spans="1:8" hidden="1" outlineLevel="1" x14ac:dyDescent="0.75">
      <c r="A1307" s="123"/>
      <c r="B1307" s="123"/>
      <c r="C1307" s="123"/>
      <c r="D1307" s="123"/>
      <c r="E1307" s="123"/>
      <c r="F1307" s="123"/>
      <c r="G1307" s="123"/>
      <c r="H1307" s="123"/>
    </row>
    <row r="1308" spans="1:8" hidden="1" outlineLevel="1" x14ac:dyDescent="0.75">
      <c r="A1308" s="123"/>
      <c r="B1308" s="123"/>
      <c r="C1308" s="123"/>
      <c r="D1308" s="123"/>
      <c r="E1308" s="123"/>
      <c r="F1308" s="123"/>
      <c r="G1308" s="123"/>
      <c r="H1308" s="123"/>
    </row>
    <row r="1309" spans="1:8" hidden="1" outlineLevel="1" x14ac:dyDescent="0.75">
      <c r="A1309" s="123"/>
      <c r="B1309" s="123"/>
      <c r="C1309" s="123"/>
      <c r="D1309" s="123"/>
      <c r="E1309" s="123"/>
      <c r="F1309" s="123"/>
      <c r="G1309" s="123"/>
      <c r="H1309" s="123"/>
    </row>
    <row r="1310" spans="1:8" hidden="1" outlineLevel="1" x14ac:dyDescent="0.75">
      <c r="A1310" s="123"/>
      <c r="B1310" s="123"/>
      <c r="C1310" s="123"/>
      <c r="D1310" s="123"/>
      <c r="E1310" s="123"/>
      <c r="F1310" s="123"/>
      <c r="G1310" s="123"/>
      <c r="H1310" s="123"/>
    </row>
    <row r="1311" spans="1:8" hidden="1" outlineLevel="1" x14ac:dyDescent="0.75">
      <c r="A1311" s="123"/>
      <c r="B1311" s="123"/>
      <c r="C1311" s="123"/>
      <c r="D1311" s="123"/>
      <c r="E1311" s="123"/>
      <c r="F1311" s="123"/>
      <c r="G1311" s="123"/>
      <c r="H1311" s="123"/>
    </row>
    <row r="1312" spans="1:8" hidden="1" outlineLevel="1" x14ac:dyDescent="0.75">
      <c r="A1312" s="123"/>
      <c r="B1312" s="123"/>
      <c r="C1312" s="123"/>
      <c r="D1312" s="123"/>
      <c r="E1312" s="123"/>
      <c r="F1312" s="123"/>
      <c r="G1312" s="123"/>
      <c r="H1312" s="123"/>
    </row>
    <row r="1313" spans="1:8" hidden="1" outlineLevel="1" x14ac:dyDescent="0.75">
      <c r="A1313" s="123"/>
      <c r="B1313" s="123"/>
      <c r="C1313" s="123"/>
      <c r="D1313" s="123"/>
      <c r="E1313" s="123"/>
      <c r="F1313" s="123"/>
      <c r="G1313" s="123"/>
      <c r="H1313" s="123"/>
    </row>
    <row r="1314" spans="1:8" hidden="1" outlineLevel="1" x14ac:dyDescent="0.75">
      <c r="A1314" s="133"/>
      <c r="B1314" s="134"/>
      <c r="C1314" s="134"/>
      <c r="D1314" s="134"/>
      <c r="E1314" s="134"/>
      <c r="F1314" s="134"/>
      <c r="G1314" s="134"/>
      <c r="H1314" s="134"/>
    </row>
    <row r="1315" spans="1:8" hidden="1" outlineLevel="1" x14ac:dyDescent="0.75">
      <c r="A1315" s="133"/>
      <c r="B1315" s="134"/>
      <c r="C1315" s="134"/>
      <c r="D1315" s="134"/>
      <c r="E1315" s="134"/>
      <c r="F1315" s="134"/>
      <c r="G1315" s="134"/>
      <c r="H1315" s="134"/>
    </row>
    <row r="1316" spans="1:8" hidden="1" outlineLevel="1" x14ac:dyDescent="0.75">
      <c r="A1316" s="133"/>
      <c r="B1316" s="134"/>
      <c r="C1316" s="134"/>
      <c r="D1316" s="134"/>
      <c r="E1316" s="134"/>
      <c r="F1316" s="134"/>
      <c r="G1316" s="134"/>
      <c r="H1316" s="134"/>
    </row>
    <row r="1317" spans="1:8" hidden="1" outlineLevel="1" x14ac:dyDescent="0.75">
      <c r="A1317" s="133"/>
      <c r="B1317" s="134"/>
      <c r="C1317" s="134"/>
      <c r="D1317" s="134"/>
      <c r="E1317" s="134"/>
      <c r="F1317" s="134"/>
      <c r="G1317" s="134"/>
      <c r="H1317" s="134"/>
    </row>
    <row r="1318" spans="1:8" hidden="1" outlineLevel="1" x14ac:dyDescent="0.75">
      <c r="A1318" s="133"/>
      <c r="B1318" s="134"/>
      <c r="C1318" s="134"/>
      <c r="D1318" s="134"/>
      <c r="E1318" s="134"/>
      <c r="F1318" s="134"/>
      <c r="G1318" s="134"/>
      <c r="H1318" s="134"/>
    </row>
    <row r="1319" spans="1:8" hidden="1" outlineLevel="1" x14ac:dyDescent="0.75">
      <c r="A1319" s="133"/>
      <c r="B1319" s="134"/>
      <c r="C1319" s="134"/>
      <c r="D1319" s="134"/>
      <c r="E1319" s="134"/>
      <c r="F1319" s="134"/>
      <c r="G1319" s="134"/>
      <c r="H1319" s="134"/>
    </row>
    <row r="1320" spans="1:8" hidden="1" outlineLevel="1" x14ac:dyDescent="0.75">
      <c r="A1320" s="133"/>
      <c r="B1320" s="134"/>
      <c r="C1320" s="134"/>
      <c r="D1320" s="134"/>
      <c r="E1320" s="134"/>
      <c r="F1320" s="134"/>
      <c r="G1320" s="134"/>
      <c r="H1320" s="134"/>
    </row>
    <row r="1321" spans="1:8" hidden="1" outlineLevel="1" x14ac:dyDescent="0.75">
      <c r="A1321" s="133"/>
      <c r="B1321" s="134"/>
      <c r="C1321" s="134"/>
      <c r="D1321" s="134"/>
      <c r="E1321" s="134"/>
      <c r="F1321" s="134"/>
      <c r="G1321" s="134"/>
      <c r="H1321" s="134"/>
    </row>
    <row r="1322" spans="1:8" hidden="1" outlineLevel="1" x14ac:dyDescent="0.75">
      <c r="A1322" s="133"/>
      <c r="B1322" s="134"/>
      <c r="C1322" s="134"/>
      <c r="D1322" s="134"/>
      <c r="E1322" s="134"/>
      <c r="F1322" s="134"/>
      <c r="G1322" s="134"/>
      <c r="H1322" s="134"/>
    </row>
    <row r="1323" spans="1:8" hidden="1" outlineLevel="1" x14ac:dyDescent="0.75">
      <c r="A1323" s="133"/>
      <c r="B1323" s="134"/>
      <c r="C1323" s="134"/>
      <c r="D1323" s="134"/>
      <c r="E1323" s="134"/>
      <c r="F1323" s="134"/>
      <c r="G1323" s="134"/>
      <c r="H1323" s="134"/>
    </row>
    <row r="1324" spans="1:8" hidden="1" outlineLevel="1" x14ac:dyDescent="0.75">
      <c r="A1324" s="133"/>
      <c r="B1324" s="134"/>
      <c r="C1324" s="134"/>
      <c r="D1324" s="134"/>
      <c r="E1324" s="134"/>
      <c r="F1324" s="134"/>
      <c r="G1324" s="134"/>
      <c r="H1324" s="134"/>
    </row>
    <row r="1325" spans="1:8" hidden="1" outlineLevel="1" x14ac:dyDescent="0.75">
      <c r="A1325" s="133"/>
      <c r="B1325" s="134"/>
      <c r="C1325" s="134"/>
      <c r="D1325" s="134"/>
      <c r="E1325" s="134"/>
      <c r="F1325" s="134"/>
      <c r="G1325" s="134"/>
      <c r="H1325" s="134"/>
    </row>
    <row r="1326" spans="1:8" hidden="1" outlineLevel="1" x14ac:dyDescent="0.75">
      <c r="A1326" s="133"/>
      <c r="B1326" s="134"/>
      <c r="C1326" s="134"/>
      <c r="D1326" s="134"/>
      <c r="E1326" s="134"/>
      <c r="F1326" s="134"/>
      <c r="G1326" s="134"/>
      <c r="H1326" s="134"/>
    </row>
    <row r="1327" spans="1:8" hidden="1" outlineLevel="1" x14ac:dyDescent="0.75">
      <c r="A1327" s="133"/>
      <c r="B1327" s="134"/>
      <c r="C1327" s="134"/>
      <c r="D1327" s="134"/>
      <c r="E1327" s="134"/>
      <c r="F1327" s="134"/>
      <c r="G1327" s="134"/>
      <c r="H1327" s="134"/>
    </row>
    <row r="1328" spans="1:8" hidden="1" outlineLevel="1" x14ac:dyDescent="0.75">
      <c r="A1328" s="133"/>
      <c r="B1328" s="134"/>
      <c r="C1328" s="134"/>
      <c r="D1328" s="134"/>
      <c r="E1328" s="134"/>
      <c r="F1328" s="134"/>
      <c r="G1328" s="134"/>
      <c r="H1328" s="134"/>
    </row>
    <row r="1329" spans="1:8" hidden="1" outlineLevel="1" x14ac:dyDescent="0.75">
      <c r="A1329" s="133"/>
      <c r="B1329" s="134"/>
      <c r="C1329" s="134"/>
      <c r="D1329" s="134"/>
      <c r="E1329" s="134"/>
      <c r="F1329" s="134"/>
      <c r="G1329" s="134"/>
      <c r="H1329" s="134"/>
    </row>
    <row r="1330" spans="1:8" hidden="1" outlineLevel="1" x14ac:dyDescent="0.75">
      <c r="A1330" s="133"/>
      <c r="B1330" s="134"/>
      <c r="C1330" s="134"/>
      <c r="D1330" s="134"/>
      <c r="E1330" s="134"/>
      <c r="F1330" s="134"/>
      <c r="G1330" s="134"/>
      <c r="H1330" s="134"/>
    </row>
    <row r="1331" spans="1:8" hidden="1" outlineLevel="1" x14ac:dyDescent="0.75">
      <c r="A1331" s="133"/>
      <c r="B1331" s="134"/>
      <c r="C1331" s="134"/>
      <c r="D1331" s="134"/>
      <c r="E1331" s="134"/>
      <c r="F1331" s="134"/>
      <c r="G1331" s="134"/>
      <c r="H1331" s="134"/>
    </row>
    <row r="1332" spans="1:8" hidden="1" outlineLevel="1" x14ac:dyDescent="0.75">
      <c r="A1332" s="133"/>
      <c r="B1332" s="134"/>
      <c r="C1332" s="134"/>
      <c r="D1332" s="134"/>
      <c r="E1332" s="134"/>
      <c r="F1332" s="134"/>
      <c r="G1332" s="134"/>
      <c r="H1332" s="134"/>
    </row>
    <row r="1333" spans="1:8" hidden="1" outlineLevel="1" x14ac:dyDescent="0.75">
      <c r="A1333" s="133"/>
      <c r="B1333" s="134"/>
      <c r="C1333" s="134"/>
      <c r="D1333" s="134"/>
      <c r="E1333" s="134"/>
      <c r="F1333" s="134"/>
      <c r="G1333" s="134"/>
      <c r="H1333" s="134"/>
    </row>
    <row r="1334" spans="1:8" hidden="1" outlineLevel="1" x14ac:dyDescent="0.75">
      <c r="A1334" s="133"/>
      <c r="B1334" s="134"/>
      <c r="C1334" s="134"/>
      <c r="D1334" s="134"/>
      <c r="E1334" s="134"/>
      <c r="F1334" s="134"/>
      <c r="G1334" s="134"/>
      <c r="H1334" s="134"/>
    </row>
    <row r="1335" spans="1:8" hidden="1" outlineLevel="1" x14ac:dyDescent="0.75">
      <c r="A1335" s="133"/>
      <c r="B1335" s="134"/>
      <c r="C1335" s="134"/>
      <c r="D1335" s="134"/>
      <c r="E1335" s="134"/>
      <c r="F1335" s="134"/>
      <c r="G1335" s="134"/>
      <c r="H1335" s="134"/>
    </row>
    <row r="1336" spans="1:8" hidden="1" outlineLevel="1" x14ac:dyDescent="0.75">
      <c r="A1336" s="133"/>
      <c r="B1336" s="134"/>
      <c r="C1336" s="134"/>
      <c r="D1336" s="134"/>
      <c r="E1336" s="134"/>
      <c r="F1336" s="134"/>
      <c r="G1336" s="134"/>
      <c r="H1336" s="134"/>
    </row>
    <row r="1337" spans="1:8" hidden="1" outlineLevel="1" x14ac:dyDescent="0.75">
      <c r="A1337" s="133"/>
      <c r="B1337" s="134"/>
      <c r="C1337" s="134"/>
      <c r="D1337" s="134"/>
      <c r="E1337" s="134"/>
      <c r="F1337" s="134"/>
      <c r="G1337" s="134"/>
      <c r="H1337" s="134"/>
    </row>
    <row r="1338" spans="1:8" hidden="1" outlineLevel="1" x14ac:dyDescent="0.75">
      <c r="A1338" s="133"/>
      <c r="B1338" s="134"/>
      <c r="C1338" s="134"/>
      <c r="D1338" s="134"/>
      <c r="E1338" s="134"/>
      <c r="F1338" s="134"/>
      <c r="G1338" s="134"/>
      <c r="H1338" s="134"/>
    </row>
    <row r="1339" spans="1:8" hidden="1" outlineLevel="1" x14ac:dyDescent="0.75">
      <c r="A1339" s="133"/>
      <c r="B1339" s="134"/>
      <c r="C1339" s="134"/>
      <c r="D1339" s="134"/>
      <c r="E1339" s="134"/>
      <c r="F1339" s="134"/>
      <c r="G1339" s="134"/>
      <c r="H1339" s="134"/>
    </row>
    <row r="1340" spans="1:8" hidden="1" outlineLevel="1" x14ac:dyDescent="0.75">
      <c r="A1340" s="133"/>
      <c r="B1340" s="134"/>
      <c r="C1340" s="134"/>
      <c r="D1340" s="134"/>
      <c r="E1340" s="134"/>
      <c r="F1340" s="134"/>
      <c r="G1340" s="134"/>
      <c r="H1340" s="134"/>
    </row>
    <row r="1341" spans="1:8" hidden="1" outlineLevel="1" x14ac:dyDescent="0.75">
      <c r="A1341" s="133"/>
      <c r="B1341" s="134"/>
      <c r="C1341" s="134"/>
      <c r="D1341" s="134"/>
      <c r="E1341" s="134"/>
      <c r="F1341" s="134"/>
      <c r="G1341" s="134"/>
      <c r="H1341" s="134"/>
    </row>
    <row r="1342" spans="1:8" hidden="1" outlineLevel="1" x14ac:dyDescent="0.75">
      <c r="A1342" s="133"/>
      <c r="B1342" s="134"/>
      <c r="C1342" s="134"/>
      <c r="D1342" s="134"/>
      <c r="E1342" s="134"/>
      <c r="F1342" s="134"/>
      <c r="G1342" s="134"/>
      <c r="H1342" s="134"/>
    </row>
    <row r="1343" spans="1:8" hidden="1" outlineLevel="1" x14ac:dyDescent="0.75">
      <c r="A1343" s="133"/>
      <c r="B1343" s="134"/>
      <c r="C1343" s="134"/>
      <c r="D1343" s="134"/>
      <c r="E1343" s="134"/>
      <c r="F1343" s="134"/>
      <c r="G1343" s="134"/>
      <c r="H1343" s="134"/>
    </row>
    <row r="1344" spans="1:8" hidden="1" outlineLevel="1" x14ac:dyDescent="0.75">
      <c r="A1344" s="133"/>
      <c r="B1344" s="134"/>
      <c r="C1344" s="134"/>
      <c r="D1344" s="134"/>
      <c r="E1344" s="134"/>
      <c r="F1344" s="134"/>
      <c r="G1344" s="134"/>
      <c r="H1344" s="134"/>
    </row>
    <row r="1345" spans="1:8" hidden="1" outlineLevel="1" x14ac:dyDescent="0.75">
      <c r="A1345" s="133"/>
      <c r="B1345" s="134"/>
      <c r="C1345" s="134"/>
      <c r="D1345" s="134"/>
      <c r="E1345" s="134"/>
      <c r="F1345" s="134"/>
      <c r="G1345" s="134"/>
      <c r="H1345" s="134"/>
    </row>
    <row r="1346" spans="1:8" hidden="1" outlineLevel="1" x14ac:dyDescent="0.75">
      <c r="A1346" s="133"/>
      <c r="B1346" s="134"/>
      <c r="C1346" s="134"/>
      <c r="D1346" s="134"/>
      <c r="E1346" s="134"/>
      <c r="F1346" s="134"/>
      <c r="G1346" s="134"/>
      <c r="H1346" s="134"/>
    </row>
    <row r="1347" spans="1:8" hidden="1" outlineLevel="1" x14ac:dyDescent="0.75">
      <c r="A1347" s="133"/>
      <c r="B1347" s="134"/>
      <c r="C1347" s="134"/>
      <c r="D1347" s="134"/>
      <c r="E1347" s="134"/>
      <c r="F1347" s="134"/>
      <c r="G1347" s="134"/>
      <c r="H1347" s="134"/>
    </row>
    <row r="1348" spans="1:8" hidden="1" outlineLevel="1" x14ac:dyDescent="0.75">
      <c r="A1348" s="133"/>
      <c r="B1348" s="134"/>
      <c r="C1348" s="134"/>
      <c r="D1348" s="134"/>
      <c r="E1348" s="134"/>
      <c r="F1348" s="134"/>
      <c r="G1348" s="134"/>
      <c r="H1348" s="134"/>
    </row>
    <row r="1349" spans="1:8" hidden="1" outlineLevel="1" x14ac:dyDescent="0.75">
      <c r="A1349" s="133"/>
      <c r="B1349" s="134"/>
      <c r="C1349" s="134"/>
      <c r="D1349" s="134"/>
      <c r="E1349" s="134"/>
      <c r="F1349" s="134"/>
      <c r="G1349" s="134"/>
      <c r="H1349" s="134"/>
    </row>
    <row r="1350" spans="1:8" hidden="1" outlineLevel="1" x14ac:dyDescent="0.75">
      <c r="A1350" s="133"/>
      <c r="B1350" s="134"/>
      <c r="C1350" s="134"/>
      <c r="D1350" s="134"/>
      <c r="E1350" s="134"/>
      <c r="F1350" s="134"/>
      <c r="G1350" s="134"/>
      <c r="H1350" s="134"/>
    </row>
    <row r="1351" spans="1:8" hidden="1" outlineLevel="1" x14ac:dyDescent="0.75">
      <c r="A1351" s="133"/>
      <c r="B1351" s="134"/>
      <c r="C1351" s="134"/>
      <c r="D1351" s="134"/>
      <c r="E1351" s="134"/>
      <c r="F1351" s="134"/>
      <c r="G1351" s="134"/>
      <c r="H1351" s="134"/>
    </row>
    <row r="1352" spans="1:8" hidden="1" outlineLevel="1" x14ac:dyDescent="0.75">
      <c r="A1352" s="133"/>
      <c r="B1352" s="134"/>
      <c r="C1352" s="134"/>
      <c r="D1352" s="134"/>
      <c r="E1352" s="134"/>
      <c r="F1352" s="134"/>
      <c r="G1352" s="134"/>
      <c r="H1352" s="134"/>
    </row>
    <row r="1353" spans="1:8" collapsed="1" x14ac:dyDescent="0.75">
      <c r="A1353" s="140"/>
      <c r="B1353" s="134"/>
      <c r="C1353" s="134"/>
      <c r="D1353" s="134"/>
      <c r="E1353" s="134"/>
      <c r="F1353" s="134"/>
      <c r="G1353" s="134"/>
      <c r="H1353" s="134"/>
    </row>
    <row r="1354" spans="1:8" x14ac:dyDescent="0.75">
      <c r="A1354" s="130" t="s">
        <v>208</v>
      </c>
      <c r="B1354" s="126" t="s">
        <v>188</v>
      </c>
      <c r="C1354" s="130"/>
      <c r="D1354" s="130"/>
      <c r="E1354" s="130"/>
      <c r="F1354" s="130"/>
      <c r="G1354" s="130"/>
      <c r="H1354" s="130"/>
    </row>
    <row r="1355" spans="1:8" x14ac:dyDescent="0.75">
      <c r="A1355" s="126" t="s">
        <v>188</v>
      </c>
      <c r="B1355" s="123" t="s">
        <v>102</v>
      </c>
      <c r="C1355" s="123" t="s">
        <v>155</v>
      </c>
      <c r="D1355" s="123" t="s">
        <v>166</v>
      </c>
      <c r="E1355" s="123" t="s">
        <v>158</v>
      </c>
      <c r="F1355" s="123" t="s">
        <v>149</v>
      </c>
      <c r="G1355" s="123" t="s">
        <v>112</v>
      </c>
      <c r="H1355" s="139" t="s">
        <v>205</v>
      </c>
    </row>
    <row r="1356" spans="1:8" x14ac:dyDescent="0.75">
      <c r="A1356" s="114" t="s">
        <v>177</v>
      </c>
      <c r="B1356" s="115">
        <v>4.7355520389368355E-2</v>
      </c>
      <c r="C1356" s="115">
        <v>9.4927784254046788E-3</v>
      </c>
      <c r="D1356" s="115">
        <v>0</v>
      </c>
      <c r="E1356" s="115">
        <v>1.4398796278707004E-2</v>
      </c>
      <c r="F1356" s="115">
        <v>4.7110324102627617E-3</v>
      </c>
      <c r="G1356" s="115">
        <v>0.466652886579562</v>
      </c>
      <c r="H1356" s="115">
        <v>0.54261101408330481</v>
      </c>
    </row>
    <row r="1357" spans="1:8" x14ac:dyDescent="0.75">
      <c r="A1357" s="113" t="s">
        <v>72</v>
      </c>
      <c r="B1357" s="115">
        <v>4.7355520389368355E-2</v>
      </c>
      <c r="C1357" s="115">
        <v>9.4927784254046788E-3</v>
      </c>
      <c r="D1357" s="115">
        <v>0</v>
      </c>
      <c r="E1357" s="115">
        <v>1.4398796278707004E-2</v>
      </c>
      <c r="F1357" s="115">
        <v>4.7110324102627617E-3</v>
      </c>
      <c r="G1357" s="115">
        <v>0.466652886579562</v>
      </c>
      <c r="H1357" s="115">
        <v>0.54261101408330481</v>
      </c>
    </row>
    <row r="1358" spans="1:8" x14ac:dyDescent="0.75">
      <c r="A1358" s="116" t="s">
        <v>117</v>
      </c>
      <c r="B1358" s="115">
        <v>4.6612399902590963E-3</v>
      </c>
      <c r="C1358" s="115">
        <v>0</v>
      </c>
      <c r="D1358" s="115">
        <v>0</v>
      </c>
      <c r="E1358" s="115">
        <v>4.8156383346402102E-3</v>
      </c>
      <c r="F1358" s="115">
        <v>4.7110324102627617E-3</v>
      </c>
      <c r="G1358" s="115">
        <v>0.19083677207875405</v>
      </c>
      <c r="H1358" s="115">
        <v>0.20502468281391611</v>
      </c>
    </row>
    <row r="1359" spans="1:8" x14ac:dyDescent="0.75">
      <c r="A1359" s="116" t="s">
        <v>124</v>
      </c>
      <c r="B1359" s="115">
        <v>9.6183055346576157E-3</v>
      </c>
      <c r="C1359" s="115">
        <v>0</v>
      </c>
      <c r="D1359" s="115">
        <v>0</v>
      </c>
      <c r="E1359" s="115">
        <v>0</v>
      </c>
      <c r="F1359" s="115">
        <v>0</v>
      </c>
      <c r="G1359" s="115">
        <v>0.18043894319563566</v>
      </c>
      <c r="H1359" s="115">
        <v>0.19005724873029328</v>
      </c>
    </row>
    <row r="1360" spans="1:8" x14ac:dyDescent="0.75">
      <c r="A1360" s="116" t="s">
        <v>108</v>
      </c>
      <c r="B1360" s="115">
        <v>2.8380842554694252E-2</v>
      </c>
      <c r="C1360" s="115">
        <v>4.7311167477432315E-3</v>
      </c>
      <c r="D1360" s="115">
        <v>0</v>
      </c>
      <c r="E1360" s="115">
        <v>0</v>
      </c>
      <c r="F1360" s="115">
        <v>0</v>
      </c>
      <c r="G1360" s="115">
        <v>4.2719385820959847E-2</v>
      </c>
      <c r="H1360" s="115">
        <v>7.5831345123397328E-2</v>
      </c>
    </row>
    <row r="1361" spans="1:8" x14ac:dyDescent="0.75">
      <c r="A1361" s="116" t="s">
        <v>102</v>
      </c>
      <c r="B1361" s="115">
        <v>4.6951323097573893E-3</v>
      </c>
      <c r="C1361" s="115">
        <v>4.7616616776614464E-3</v>
      </c>
      <c r="D1361" s="115">
        <v>0</v>
      </c>
      <c r="E1361" s="115">
        <v>9.5831579440667936E-3</v>
      </c>
      <c r="F1361" s="115">
        <v>0</v>
      </c>
      <c r="G1361" s="115">
        <v>5.2657785484212453E-2</v>
      </c>
      <c r="H1361" s="115">
        <v>7.1697737415698085E-2</v>
      </c>
    </row>
    <row r="1362" spans="1:8" x14ac:dyDescent="0.75">
      <c r="A1362" s="114" t="s">
        <v>176</v>
      </c>
      <c r="B1362" s="115">
        <v>1.9005222764592319E-2</v>
      </c>
      <c r="C1362" s="115">
        <v>4.8152199109427005E-3</v>
      </c>
      <c r="D1362" s="115">
        <v>4.8139646398501707E-3</v>
      </c>
      <c r="E1362" s="115">
        <v>9.6019870104547354E-3</v>
      </c>
      <c r="F1362" s="115">
        <v>0</v>
      </c>
      <c r="G1362" s="115">
        <v>0.41915259159085527</v>
      </c>
      <c r="H1362" s="115">
        <v>0.45738898591669519</v>
      </c>
    </row>
    <row r="1363" spans="1:8" x14ac:dyDescent="0.75">
      <c r="A1363" s="113" t="s">
        <v>72</v>
      </c>
      <c r="B1363" s="115">
        <v>1.9005222764592319E-2</v>
      </c>
      <c r="C1363" s="115">
        <v>4.8152199109427005E-3</v>
      </c>
      <c r="D1363" s="115">
        <v>4.8139646398501707E-3</v>
      </c>
      <c r="E1363" s="115">
        <v>9.6019870104547354E-3</v>
      </c>
      <c r="F1363" s="115">
        <v>0</v>
      </c>
      <c r="G1363" s="115">
        <v>0.41915259159085527</v>
      </c>
      <c r="H1363" s="115">
        <v>0.45738898591669519</v>
      </c>
    </row>
    <row r="1364" spans="1:8" x14ac:dyDescent="0.75">
      <c r="A1364" s="116" t="s">
        <v>117</v>
      </c>
      <c r="B1364" s="115">
        <v>1.4215945122895224E-2</v>
      </c>
      <c r="C1364" s="115">
        <v>0</v>
      </c>
      <c r="D1364" s="115">
        <v>4.8139646398501707E-3</v>
      </c>
      <c r="E1364" s="115">
        <v>4.7482721193411329E-3</v>
      </c>
      <c r="F1364" s="115">
        <v>0</v>
      </c>
      <c r="G1364" s="115">
        <v>0.20047348825610209</v>
      </c>
      <c r="H1364" s="115">
        <v>0.22425167013818861</v>
      </c>
    </row>
    <row r="1365" spans="1:8" x14ac:dyDescent="0.75">
      <c r="A1365" s="116" t="s">
        <v>124</v>
      </c>
      <c r="B1365" s="115">
        <v>0</v>
      </c>
      <c r="C1365" s="115">
        <v>0</v>
      </c>
      <c r="D1365" s="115">
        <v>0</v>
      </c>
      <c r="E1365" s="115">
        <v>4.8537148911136016E-3</v>
      </c>
      <c r="F1365" s="115">
        <v>0</v>
      </c>
      <c r="G1365" s="115">
        <v>9.9856815410712146E-2</v>
      </c>
      <c r="H1365" s="115">
        <v>0.10471053030182575</v>
      </c>
    </row>
    <row r="1366" spans="1:8" x14ac:dyDescent="0.75">
      <c r="A1366" s="116" t="s">
        <v>108</v>
      </c>
      <c r="B1366" s="115">
        <v>0</v>
      </c>
      <c r="C1366" s="115">
        <v>0</v>
      </c>
      <c r="D1366" s="115">
        <v>0</v>
      </c>
      <c r="E1366" s="115">
        <v>0</v>
      </c>
      <c r="F1366" s="115">
        <v>0</v>
      </c>
      <c r="G1366" s="115">
        <v>7.1301908597853819E-2</v>
      </c>
      <c r="H1366" s="115">
        <v>7.1301908597853819E-2</v>
      </c>
    </row>
    <row r="1367" spans="1:8" x14ac:dyDescent="0.75">
      <c r="A1367" s="116" t="s">
        <v>102</v>
      </c>
      <c r="B1367" s="115">
        <v>4.7892776416970928E-3</v>
      </c>
      <c r="C1367" s="115">
        <v>4.8152199109427005E-3</v>
      </c>
      <c r="D1367" s="115">
        <v>0</v>
      </c>
      <c r="E1367" s="115">
        <v>0</v>
      </c>
      <c r="F1367" s="115">
        <v>0</v>
      </c>
      <c r="G1367" s="115">
        <v>4.7520379326187218E-2</v>
      </c>
      <c r="H1367" s="115">
        <v>5.7124876878827009E-2</v>
      </c>
    </row>
    <row r="1368" spans="1:8" x14ac:dyDescent="0.75">
      <c r="A1368" s="131" t="s">
        <v>205</v>
      </c>
      <c r="B1368" s="125">
        <v>6.6360743153960677E-2</v>
      </c>
      <c r="C1368" s="125">
        <v>1.4307998336347379E-2</v>
      </c>
      <c r="D1368" s="125">
        <v>4.8139646398501707E-3</v>
      </c>
      <c r="E1368" s="125">
        <v>2.4000783289161737E-2</v>
      </c>
      <c r="F1368" s="125">
        <v>4.7110324102627617E-3</v>
      </c>
      <c r="G1368" s="125">
        <v>0.88580547817041733</v>
      </c>
      <c r="H1368" s="125">
        <v>1</v>
      </c>
    </row>
    <row r="1369" spans="1:8" hidden="1" outlineLevel="1" x14ac:dyDescent="0.75">
      <c r="A1369" s="123"/>
      <c r="B1369" s="123"/>
      <c r="C1369" s="123"/>
      <c r="D1369" s="123"/>
      <c r="E1369" s="123"/>
      <c r="F1369" s="123"/>
      <c r="G1369" s="123"/>
      <c r="H1369" s="123"/>
    </row>
    <row r="1370" spans="1:8" hidden="1" outlineLevel="1" x14ac:dyDescent="0.75">
      <c r="A1370" s="123"/>
      <c r="B1370" s="123"/>
      <c r="C1370" s="123"/>
      <c r="D1370" s="123"/>
      <c r="E1370" s="123"/>
      <c r="F1370" s="123"/>
      <c r="G1370" s="123"/>
      <c r="H1370" s="123"/>
    </row>
    <row r="1371" spans="1:8" hidden="1" outlineLevel="1" x14ac:dyDescent="0.75">
      <c r="A1371" s="123"/>
      <c r="B1371" s="123"/>
      <c r="C1371" s="123"/>
      <c r="D1371" s="123"/>
      <c r="E1371" s="123"/>
      <c r="F1371" s="123"/>
      <c r="G1371" s="123"/>
      <c r="H1371" s="123"/>
    </row>
    <row r="1372" spans="1:8" hidden="1" outlineLevel="1" x14ac:dyDescent="0.75">
      <c r="A1372" s="123"/>
      <c r="B1372" s="123"/>
      <c r="C1372" s="123"/>
      <c r="D1372" s="123"/>
      <c r="E1372" s="123"/>
      <c r="F1372" s="123"/>
      <c r="G1372" s="123"/>
      <c r="H1372" s="123"/>
    </row>
    <row r="1373" spans="1:8" hidden="1" outlineLevel="1" x14ac:dyDescent="0.75">
      <c r="A1373" s="123"/>
      <c r="B1373" s="123"/>
      <c r="C1373" s="123"/>
      <c r="D1373" s="123"/>
      <c r="E1373" s="123"/>
      <c r="F1373" s="123"/>
      <c r="G1373" s="123"/>
      <c r="H1373" s="123"/>
    </row>
    <row r="1374" spans="1:8" hidden="1" outlineLevel="1" x14ac:dyDescent="0.75">
      <c r="A1374" s="123"/>
      <c r="B1374" s="123"/>
      <c r="C1374" s="123"/>
      <c r="D1374" s="123"/>
      <c r="E1374" s="123"/>
      <c r="F1374" s="123"/>
      <c r="G1374" s="123"/>
      <c r="H1374" s="123"/>
    </row>
    <row r="1375" spans="1:8" hidden="1" outlineLevel="1" x14ac:dyDescent="0.75">
      <c r="A1375" s="123"/>
      <c r="B1375" s="123"/>
      <c r="C1375" s="123"/>
      <c r="D1375" s="123"/>
      <c r="E1375" s="123"/>
      <c r="F1375" s="123"/>
      <c r="G1375" s="123"/>
      <c r="H1375" s="123"/>
    </row>
    <row r="1376" spans="1:8" hidden="1" outlineLevel="1" x14ac:dyDescent="0.75">
      <c r="A1376" s="123"/>
      <c r="B1376" s="123"/>
      <c r="C1376" s="123"/>
      <c r="D1376" s="123"/>
      <c r="E1376" s="123"/>
      <c r="F1376" s="123"/>
      <c r="G1376" s="123"/>
      <c r="H1376" s="123"/>
    </row>
    <row r="1377" spans="1:8" hidden="1" outlineLevel="1" x14ac:dyDescent="0.75">
      <c r="A1377" s="123"/>
      <c r="B1377" s="123"/>
      <c r="C1377" s="123"/>
      <c r="D1377" s="123"/>
      <c r="E1377" s="123"/>
      <c r="F1377" s="123"/>
      <c r="G1377" s="123"/>
      <c r="H1377" s="123"/>
    </row>
    <row r="1378" spans="1:8" hidden="1" outlineLevel="1" x14ac:dyDescent="0.75">
      <c r="A1378" s="123"/>
      <c r="B1378" s="123"/>
      <c r="C1378" s="123"/>
      <c r="D1378" s="123"/>
      <c r="E1378" s="123"/>
      <c r="F1378" s="123"/>
      <c r="G1378" s="123"/>
      <c r="H1378" s="123"/>
    </row>
    <row r="1379" spans="1:8" hidden="1" outlineLevel="1" x14ac:dyDescent="0.75">
      <c r="A1379" s="123"/>
      <c r="B1379" s="123"/>
      <c r="C1379" s="123"/>
      <c r="D1379" s="123"/>
      <c r="E1379" s="123"/>
      <c r="F1379" s="123"/>
      <c r="G1379" s="123"/>
      <c r="H1379" s="123"/>
    </row>
    <row r="1380" spans="1:8" hidden="1" outlineLevel="1" x14ac:dyDescent="0.75">
      <c r="A1380" s="123"/>
      <c r="B1380" s="123"/>
      <c r="C1380" s="123"/>
      <c r="D1380" s="123"/>
      <c r="E1380" s="123"/>
      <c r="F1380" s="123"/>
      <c r="G1380" s="123"/>
      <c r="H1380" s="123"/>
    </row>
    <row r="1381" spans="1:8" hidden="1" outlineLevel="1" x14ac:dyDescent="0.75">
      <c r="A1381" s="123"/>
      <c r="B1381" s="123"/>
      <c r="C1381" s="123"/>
      <c r="D1381" s="123"/>
      <c r="E1381" s="123"/>
      <c r="F1381" s="123"/>
      <c r="G1381" s="123"/>
      <c r="H1381" s="123"/>
    </row>
    <row r="1382" spans="1:8" hidden="1" outlineLevel="1" x14ac:dyDescent="0.75">
      <c r="A1382" s="133"/>
      <c r="B1382" s="134"/>
      <c r="C1382" s="134"/>
      <c r="D1382" s="134"/>
      <c r="E1382" s="134"/>
      <c r="F1382" s="134"/>
      <c r="G1382" s="134"/>
      <c r="H1382" s="134"/>
    </row>
    <row r="1383" spans="1:8" hidden="1" outlineLevel="1" x14ac:dyDescent="0.75">
      <c r="A1383" s="133"/>
      <c r="B1383" s="134"/>
      <c r="C1383" s="134"/>
      <c r="D1383" s="134"/>
      <c r="E1383" s="134"/>
      <c r="F1383" s="134"/>
      <c r="G1383" s="134"/>
      <c r="H1383" s="134"/>
    </row>
    <row r="1384" spans="1:8" hidden="1" outlineLevel="1" x14ac:dyDescent="0.75">
      <c r="A1384" s="133"/>
      <c r="B1384" s="134"/>
      <c r="C1384" s="134"/>
      <c r="D1384" s="134"/>
      <c r="E1384" s="134"/>
      <c r="F1384" s="134"/>
      <c r="G1384" s="134"/>
      <c r="H1384" s="134"/>
    </row>
    <row r="1385" spans="1:8" hidden="1" outlineLevel="1" x14ac:dyDescent="0.75">
      <c r="A1385" s="133"/>
      <c r="B1385" s="134"/>
      <c r="C1385" s="134"/>
      <c r="D1385" s="134"/>
      <c r="E1385" s="134"/>
      <c r="F1385" s="134"/>
      <c r="G1385" s="134"/>
      <c r="H1385" s="134"/>
    </row>
    <row r="1386" spans="1:8" hidden="1" outlineLevel="1" x14ac:dyDescent="0.75">
      <c r="A1386" s="133"/>
      <c r="B1386" s="134"/>
      <c r="C1386" s="134"/>
      <c r="D1386" s="134"/>
      <c r="E1386" s="134"/>
      <c r="F1386" s="134"/>
      <c r="G1386" s="134"/>
      <c r="H1386" s="134"/>
    </row>
    <row r="1387" spans="1:8" hidden="1" outlineLevel="1" x14ac:dyDescent="0.75">
      <c r="A1387" s="133"/>
      <c r="B1387" s="134"/>
      <c r="C1387" s="134"/>
      <c r="D1387" s="134"/>
      <c r="E1387" s="134"/>
      <c r="F1387" s="134"/>
      <c r="G1387" s="134"/>
      <c r="H1387" s="134"/>
    </row>
    <row r="1388" spans="1:8" hidden="1" outlineLevel="1" x14ac:dyDescent="0.75">
      <c r="A1388" s="133"/>
      <c r="B1388" s="134"/>
      <c r="C1388" s="134"/>
      <c r="D1388" s="134"/>
      <c r="E1388" s="134"/>
      <c r="F1388" s="134"/>
      <c r="G1388" s="134"/>
      <c r="H1388" s="134"/>
    </row>
    <row r="1389" spans="1:8" hidden="1" outlineLevel="1" x14ac:dyDescent="0.75">
      <c r="A1389" s="133"/>
      <c r="B1389" s="134"/>
      <c r="C1389" s="134"/>
      <c r="D1389" s="134"/>
      <c r="E1389" s="134"/>
      <c r="F1389" s="134"/>
      <c r="G1389" s="134"/>
      <c r="H1389" s="134"/>
    </row>
    <row r="1390" spans="1:8" hidden="1" outlineLevel="1" x14ac:dyDescent="0.75">
      <c r="A1390" s="133"/>
      <c r="B1390" s="134"/>
      <c r="C1390" s="134"/>
      <c r="D1390" s="134"/>
      <c r="E1390" s="134"/>
      <c r="F1390" s="134"/>
      <c r="G1390" s="134"/>
      <c r="H1390" s="134"/>
    </row>
    <row r="1391" spans="1:8" hidden="1" outlineLevel="1" x14ac:dyDescent="0.75">
      <c r="A1391" s="133"/>
      <c r="B1391" s="134"/>
      <c r="C1391" s="134"/>
      <c r="D1391" s="134"/>
      <c r="E1391" s="134"/>
      <c r="F1391" s="134"/>
      <c r="G1391" s="134"/>
      <c r="H1391" s="134"/>
    </row>
    <row r="1392" spans="1:8" hidden="1" outlineLevel="1" x14ac:dyDescent="0.75">
      <c r="A1392" s="133"/>
      <c r="B1392" s="134"/>
      <c r="C1392" s="134"/>
      <c r="D1392" s="134"/>
      <c r="E1392" s="134"/>
      <c r="F1392" s="134"/>
      <c r="G1392" s="134"/>
      <c r="H1392" s="134"/>
    </row>
    <row r="1393" spans="1:8" hidden="1" outlineLevel="1" x14ac:dyDescent="0.75">
      <c r="A1393" s="133"/>
      <c r="B1393" s="134"/>
      <c r="C1393" s="134"/>
      <c r="D1393" s="134"/>
      <c r="E1393" s="134"/>
      <c r="F1393" s="134"/>
      <c r="G1393" s="134"/>
      <c r="H1393" s="134"/>
    </row>
    <row r="1394" spans="1:8" hidden="1" outlineLevel="1" x14ac:dyDescent="0.75">
      <c r="A1394" s="133"/>
      <c r="B1394" s="134"/>
      <c r="C1394" s="134"/>
      <c r="D1394" s="134"/>
      <c r="E1394" s="134"/>
      <c r="F1394" s="134"/>
      <c r="G1394" s="134"/>
      <c r="H1394" s="134"/>
    </row>
    <row r="1395" spans="1:8" hidden="1" outlineLevel="1" x14ac:dyDescent="0.75">
      <c r="A1395" s="133"/>
      <c r="B1395" s="134"/>
      <c r="C1395" s="134"/>
      <c r="D1395" s="134"/>
      <c r="E1395" s="134"/>
      <c r="F1395" s="134"/>
      <c r="G1395" s="134"/>
      <c r="H1395" s="134"/>
    </row>
    <row r="1396" spans="1:8" hidden="1" outlineLevel="1" x14ac:dyDescent="0.75">
      <c r="A1396" s="133"/>
      <c r="B1396" s="134"/>
      <c r="C1396" s="134"/>
      <c r="D1396" s="134"/>
      <c r="E1396" s="134"/>
      <c r="F1396" s="134"/>
      <c r="G1396" s="134"/>
      <c r="H1396" s="134"/>
    </row>
    <row r="1397" spans="1:8" hidden="1" outlineLevel="1" x14ac:dyDescent="0.75">
      <c r="A1397" s="133"/>
      <c r="B1397" s="134"/>
      <c r="C1397" s="134"/>
      <c r="D1397" s="134"/>
      <c r="E1397" s="134"/>
      <c r="F1397" s="134"/>
      <c r="G1397" s="134"/>
      <c r="H1397" s="134"/>
    </row>
    <row r="1398" spans="1:8" hidden="1" outlineLevel="1" x14ac:dyDescent="0.75">
      <c r="A1398" s="133"/>
      <c r="B1398" s="134"/>
      <c r="C1398" s="134"/>
      <c r="D1398" s="134"/>
      <c r="E1398" s="134"/>
      <c r="F1398" s="134"/>
      <c r="G1398" s="134"/>
      <c r="H1398" s="134"/>
    </row>
    <row r="1399" spans="1:8" hidden="1" outlineLevel="1" x14ac:dyDescent="0.75">
      <c r="A1399" s="133"/>
      <c r="B1399" s="134"/>
      <c r="C1399" s="134"/>
      <c r="D1399" s="134"/>
      <c r="E1399" s="134"/>
      <c r="F1399" s="134"/>
      <c r="G1399" s="134"/>
      <c r="H1399" s="134"/>
    </row>
    <row r="1400" spans="1:8" hidden="1" outlineLevel="1" x14ac:dyDescent="0.75">
      <c r="A1400" s="133"/>
      <c r="B1400" s="134"/>
      <c r="C1400" s="134"/>
      <c r="D1400" s="134"/>
      <c r="E1400" s="134"/>
      <c r="F1400" s="134"/>
      <c r="G1400" s="134"/>
      <c r="H1400" s="134"/>
    </row>
    <row r="1401" spans="1:8" hidden="1" outlineLevel="1" x14ac:dyDescent="0.75">
      <c r="A1401" s="133"/>
      <c r="B1401" s="134"/>
      <c r="C1401" s="134"/>
      <c r="D1401" s="134"/>
      <c r="E1401" s="134"/>
      <c r="F1401" s="134"/>
      <c r="G1401" s="134"/>
      <c r="H1401" s="134"/>
    </row>
    <row r="1402" spans="1:8" hidden="1" outlineLevel="1" x14ac:dyDescent="0.75">
      <c r="A1402" s="133"/>
      <c r="B1402" s="134"/>
      <c r="C1402" s="134"/>
      <c r="D1402" s="134"/>
      <c r="E1402" s="134"/>
      <c r="F1402" s="134"/>
      <c r="G1402" s="134"/>
      <c r="H1402" s="134"/>
    </row>
    <row r="1403" spans="1:8" hidden="1" outlineLevel="1" x14ac:dyDescent="0.75">
      <c r="A1403" s="133"/>
      <c r="B1403" s="134"/>
      <c r="C1403" s="134"/>
      <c r="D1403" s="134"/>
      <c r="E1403" s="134"/>
      <c r="F1403" s="134"/>
      <c r="G1403" s="134"/>
      <c r="H1403" s="134"/>
    </row>
    <row r="1404" spans="1:8" hidden="1" outlineLevel="1" x14ac:dyDescent="0.75">
      <c r="A1404" s="133"/>
      <c r="B1404" s="134"/>
      <c r="C1404" s="134"/>
      <c r="D1404" s="134"/>
      <c r="E1404" s="134"/>
      <c r="F1404" s="134"/>
      <c r="G1404" s="134"/>
      <c r="H1404" s="134"/>
    </row>
    <row r="1405" spans="1:8" hidden="1" outlineLevel="1" x14ac:dyDescent="0.75">
      <c r="A1405" s="133"/>
      <c r="B1405" s="134"/>
      <c r="C1405" s="134"/>
      <c r="D1405" s="134"/>
      <c r="E1405" s="134"/>
      <c r="F1405" s="134"/>
      <c r="G1405" s="134"/>
      <c r="H1405" s="134"/>
    </row>
    <row r="1406" spans="1:8" hidden="1" outlineLevel="1" x14ac:dyDescent="0.75">
      <c r="A1406" s="133"/>
      <c r="B1406" s="134"/>
      <c r="C1406" s="134"/>
      <c r="D1406" s="134"/>
      <c r="E1406" s="134"/>
      <c r="F1406" s="134"/>
      <c r="G1406" s="134"/>
      <c r="H1406" s="134"/>
    </row>
    <row r="1407" spans="1:8" hidden="1" outlineLevel="1" x14ac:dyDescent="0.75">
      <c r="A1407" s="133"/>
      <c r="B1407" s="134"/>
      <c r="C1407" s="134"/>
      <c r="D1407" s="134"/>
      <c r="E1407" s="134"/>
      <c r="F1407" s="134"/>
      <c r="G1407" s="134"/>
      <c r="H1407" s="134"/>
    </row>
    <row r="1408" spans="1:8" hidden="1" outlineLevel="1" x14ac:dyDescent="0.75">
      <c r="A1408" s="133"/>
      <c r="B1408" s="134"/>
      <c r="C1408" s="134"/>
      <c r="D1408" s="134"/>
      <c r="E1408" s="134"/>
      <c r="F1408" s="134"/>
      <c r="G1408" s="134"/>
      <c r="H1408" s="134"/>
    </row>
    <row r="1409" spans="1:8" hidden="1" outlineLevel="1" x14ac:dyDescent="0.75">
      <c r="A1409" s="133"/>
      <c r="B1409" s="134"/>
      <c r="C1409" s="134"/>
      <c r="D1409" s="134"/>
      <c r="E1409" s="134"/>
      <c r="F1409" s="134"/>
      <c r="G1409" s="134"/>
      <c r="H1409" s="134"/>
    </row>
    <row r="1410" spans="1:8" hidden="1" outlineLevel="1" x14ac:dyDescent="0.75">
      <c r="A1410" s="133"/>
      <c r="B1410" s="134"/>
      <c r="C1410" s="134"/>
      <c r="D1410" s="134"/>
      <c r="E1410" s="134"/>
      <c r="F1410" s="134"/>
      <c r="G1410" s="134"/>
      <c r="H1410" s="134"/>
    </row>
    <row r="1411" spans="1:8" hidden="1" outlineLevel="1" x14ac:dyDescent="0.75">
      <c r="A1411" s="133"/>
      <c r="B1411" s="134"/>
      <c r="C1411" s="134"/>
      <c r="D1411" s="134"/>
      <c r="E1411" s="134"/>
      <c r="F1411" s="134"/>
      <c r="G1411" s="134"/>
      <c r="H1411" s="134"/>
    </row>
    <row r="1412" spans="1:8" hidden="1" outlineLevel="1" x14ac:dyDescent="0.75">
      <c r="A1412" s="133"/>
      <c r="B1412" s="134"/>
      <c r="C1412" s="134"/>
      <c r="D1412" s="134"/>
      <c r="E1412" s="134"/>
      <c r="F1412" s="134"/>
      <c r="G1412" s="134"/>
      <c r="H1412" s="134"/>
    </row>
    <row r="1413" spans="1:8" hidden="1" outlineLevel="1" x14ac:dyDescent="0.75">
      <c r="A1413" s="133"/>
      <c r="B1413" s="134"/>
      <c r="C1413" s="134"/>
      <c r="D1413" s="134"/>
      <c r="E1413" s="134"/>
      <c r="F1413" s="134"/>
      <c r="G1413" s="134"/>
      <c r="H1413" s="134"/>
    </row>
    <row r="1414" spans="1:8" hidden="1" outlineLevel="1" x14ac:dyDescent="0.75">
      <c r="A1414" s="133"/>
      <c r="B1414" s="134"/>
      <c r="C1414" s="134"/>
      <c r="D1414" s="134"/>
      <c r="E1414" s="134"/>
      <c r="F1414" s="134"/>
      <c r="G1414" s="134"/>
      <c r="H1414" s="134"/>
    </row>
    <row r="1415" spans="1:8" hidden="1" outlineLevel="1" x14ac:dyDescent="0.75">
      <c r="A1415" s="133"/>
      <c r="B1415" s="134"/>
      <c r="C1415" s="134"/>
      <c r="D1415" s="134"/>
      <c r="E1415" s="134"/>
      <c r="F1415" s="134"/>
      <c r="G1415" s="134"/>
      <c r="H1415" s="134"/>
    </row>
    <row r="1416" spans="1:8" hidden="1" outlineLevel="1" x14ac:dyDescent="0.75">
      <c r="A1416" s="133"/>
      <c r="B1416" s="134"/>
      <c r="C1416" s="134"/>
      <c r="D1416" s="134"/>
      <c r="E1416" s="134"/>
      <c r="F1416" s="134"/>
      <c r="G1416" s="134"/>
      <c r="H1416" s="134"/>
    </row>
    <row r="1417" spans="1:8" hidden="1" outlineLevel="1" x14ac:dyDescent="0.75">
      <c r="A1417" s="133"/>
      <c r="B1417" s="134"/>
      <c r="C1417" s="134"/>
      <c r="D1417" s="134"/>
      <c r="E1417" s="134"/>
      <c r="F1417" s="134"/>
      <c r="G1417" s="134"/>
      <c r="H1417" s="134"/>
    </row>
    <row r="1418" spans="1:8" hidden="1" outlineLevel="1" x14ac:dyDescent="0.75">
      <c r="A1418" s="133"/>
      <c r="B1418" s="134"/>
      <c r="C1418" s="134"/>
      <c r="D1418" s="134"/>
      <c r="E1418" s="134"/>
      <c r="F1418" s="134"/>
      <c r="G1418" s="134"/>
      <c r="H1418" s="134"/>
    </row>
    <row r="1419" spans="1:8" collapsed="1" x14ac:dyDescent="0.75">
      <c r="A1419" s="140"/>
      <c r="B1419" s="134"/>
      <c r="C1419" s="134"/>
      <c r="D1419" s="134"/>
      <c r="E1419" s="134"/>
      <c r="F1419" s="134"/>
      <c r="G1419" s="134"/>
      <c r="H1419" s="134"/>
    </row>
    <row r="1420" spans="1:8" x14ac:dyDescent="0.75">
      <c r="A1420" s="130" t="s">
        <v>209</v>
      </c>
      <c r="B1420" s="126" t="s">
        <v>188</v>
      </c>
      <c r="C1420" s="130"/>
      <c r="D1420" s="130"/>
      <c r="E1420" s="130"/>
      <c r="F1420" s="130"/>
      <c r="G1420" s="130"/>
      <c r="H1420" s="130"/>
    </row>
    <row r="1421" spans="1:8" x14ac:dyDescent="0.75">
      <c r="A1421" s="126" t="s">
        <v>188</v>
      </c>
      <c r="B1421" s="123" t="s">
        <v>102</v>
      </c>
      <c r="C1421" s="123" t="s">
        <v>155</v>
      </c>
      <c r="D1421" s="123" t="s">
        <v>166</v>
      </c>
      <c r="E1421" s="123" t="s">
        <v>158</v>
      </c>
      <c r="F1421" s="123" t="s">
        <v>149</v>
      </c>
      <c r="G1421" s="123" t="s">
        <v>112</v>
      </c>
      <c r="H1421" s="139" t="s">
        <v>205</v>
      </c>
    </row>
    <row r="1422" spans="1:8" x14ac:dyDescent="0.75">
      <c r="A1422" s="114" t="s">
        <v>177</v>
      </c>
      <c r="B1422" s="115">
        <v>4.7355520389368355E-2</v>
      </c>
      <c r="C1422" s="115">
        <v>9.4927784254046788E-3</v>
      </c>
      <c r="D1422" s="115">
        <v>0</v>
      </c>
      <c r="E1422" s="115">
        <v>1.4398796278707004E-2</v>
      </c>
      <c r="F1422" s="115">
        <v>4.7110324102627617E-3</v>
      </c>
      <c r="G1422" s="115">
        <v>0.466652886579562</v>
      </c>
      <c r="H1422" s="115">
        <v>0.54261101408330481</v>
      </c>
    </row>
    <row r="1423" spans="1:8" x14ac:dyDescent="0.75">
      <c r="A1423" s="113" t="s">
        <v>72</v>
      </c>
      <c r="B1423" s="115">
        <v>4.7355520389368355E-2</v>
      </c>
      <c r="C1423" s="115">
        <v>9.4927784254046788E-3</v>
      </c>
      <c r="D1423" s="115">
        <v>0</v>
      </c>
      <c r="E1423" s="115">
        <v>1.4398796278707004E-2</v>
      </c>
      <c r="F1423" s="115">
        <v>4.7110324102627617E-3</v>
      </c>
      <c r="G1423" s="115">
        <v>0.466652886579562</v>
      </c>
      <c r="H1423" s="115">
        <v>0.54261101408330481</v>
      </c>
    </row>
    <row r="1424" spans="1:8" x14ac:dyDescent="0.75">
      <c r="A1424" s="116" t="s">
        <v>197</v>
      </c>
      <c r="B1424" s="115">
        <v>9.4881757647320708E-3</v>
      </c>
      <c r="C1424" s="115">
        <v>0</v>
      </c>
      <c r="D1424" s="115">
        <v>0</v>
      </c>
      <c r="E1424" s="115">
        <v>0</v>
      </c>
      <c r="F1424" s="115">
        <v>0</v>
      </c>
      <c r="G1424" s="115">
        <v>5.2399618062848916E-2</v>
      </c>
      <c r="H1424" s="115">
        <v>6.1887793827580986E-2</v>
      </c>
    </row>
    <row r="1425" spans="1:8" x14ac:dyDescent="0.75">
      <c r="A1425" s="116" t="s">
        <v>198</v>
      </c>
      <c r="B1425" s="115">
        <v>4.7457615771560749E-3</v>
      </c>
      <c r="C1425" s="115">
        <v>9.4927784254046788E-3</v>
      </c>
      <c r="D1425" s="115">
        <v>0</v>
      </c>
      <c r="E1425" s="115">
        <v>0</v>
      </c>
      <c r="F1425" s="115">
        <v>0</v>
      </c>
      <c r="G1425" s="115">
        <v>5.2496273936973675E-2</v>
      </c>
      <c r="H1425" s="115">
        <v>6.6734813939534426E-2</v>
      </c>
    </row>
    <row r="1426" spans="1:8" x14ac:dyDescent="0.75">
      <c r="A1426" s="116" t="s">
        <v>199</v>
      </c>
      <c r="B1426" s="115">
        <v>9.5157917287677172E-3</v>
      </c>
      <c r="C1426" s="115">
        <v>0</v>
      </c>
      <c r="D1426" s="115">
        <v>0</v>
      </c>
      <c r="E1426" s="115">
        <v>4.7474352719461136E-3</v>
      </c>
      <c r="F1426" s="115">
        <v>0</v>
      </c>
      <c r="G1426" s="115">
        <v>0.12834519285566642</v>
      </c>
      <c r="H1426" s="115">
        <v>0.14260841985638026</v>
      </c>
    </row>
    <row r="1427" spans="1:8" x14ac:dyDescent="0.75">
      <c r="A1427" s="116" t="s">
        <v>196</v>
      </c>
      <c r="B1427" s="115">
        <v>9.4116042280877783E-3</v>
      </c>
      <c r="C1427" s="115">
        <v>0</v>
      </c>
      <c r="D1427" s="115">
        <v>0</v>
      </c>
      <c r="E1427" s="115">
        <v>9.6513610067608894E-3</v>
      </c>
      <c r="F1427" s="115">
        <v>0</v>
      </c>
      <c r="G1427" s="115">
        <v>0.11440666264422018</v>
      </c>
      <c r="H1427" s="115">
        <v>0.13346962787906885</v>
      </c>
    </row>
    <row r="1428" spans="1:8" x14ac:dyDescent="0.75">
      <c r="A1428" s="116" t="s">
        <v>195</v>
      </c>
      <c r="B1428" s="115">
        <v>1.4194187090624715E-2</v>
      </c>
      <c r="C1428" s="115">
        <v>0</v>
      </c>
      <c r="D1428" s="115">
        <v>0</v>
      </c>
      <c r="E1428" s="115">
        <v>0</v>
      </c>
      <c r="F1428" s="115">
        <v>4.7110324102627617E-3</v>
      </c>
      <c r="G1428" s="115">
        <v>0.11900513907985281</v>
      </c>
      <c r="H1428" s="115">
        <v>0.1379103585807403</v>
      </c>
    </row>
    <row r="1429" spans="1:8" x14ac:dyDescent="0.75">
      <c r="A1429" s="114" t="s">
        <v>176</v>
      </c>
      <c r="B1429" s="115">
        <v>1.9005222764592319E-2</v>
      </c>
      <c r="C1429" s="115">
        <v>4.8152199109427005E-3</v>
      </c>
      <c r="D1429" s="115">
        <v>4.8139646398501707E-3</v>
      </c>
      <c r="E1429" s="115">
        <v>9.6019870104547354E-3</v>
      </c>
      <c r="F1429" s="115">
        <v>0</v>
      </c>
      <c r="G1429" s="115">
        <v>0.41915259159085527</v>
      </c>
      <c r="H1429" s="115">
        <v>0.45738898591669519</v>
      </c>
    </row>
    <row r="1430" spans="1:8" x14ac:dyDescent="0.75">
      <c r="A1430" s="113" t="s">
        <v>72</v>
      </c>
      <c r="B1430" s="115">
        <v>1.9005222764592319E-2</v>
      </c>
      <c r="C1430" s="115">
        <v>4.8152199109427005E-3</v>
      </c>
      <c r="D1430" s="115">
        <v>4.8139646398501707E-3</v>
      </c>
      <c r="E1430" s="115">
        <v>9.6019870104547354E-3</v>
      </c>
      <c r="F1430" s="115">
        <v>0</v>
      </c>
      <c r="G1430" s="115">
        <v>0.41915259159085527</v>
      </c>
      <c r="H1430" s="115">
        <v>0.45738898591669519</v>
      </c>
    </row>
    <row r="1431" spans="1:8" x14ac:dyDescent="0.75">
      <c r="A1431" s="116" t="s">
        <v>197</v>
      </c>
      <c r="B1431" s="115">
        <v>0</v>
      </c>
      <c r="C1431" s="115">
        <v>0</v>
      </c>
      <c r="D1431" s="115">
        <v>0</v>
      </c>
      <c r="E1431" s="115">
        <v>0</v>
      </c>
      <c r="F1431" s="115">
        <v>0</v>
      </c>
      <c r="G1431" s="115">
        <v>6.1952231076997495E-2</v>
      </c>
      <c r="H1431" s="115">
        <v>6.1952231076997495E-2</v>
      </c>
    </row>
    <row r="1432" spans="1:8" x14ac:dyDescent="0.75">
      <c r="A1432" s="116" t="s">
        <v>198</v>
      </c>
      <c r="B1432" s="115">
        <v>0</v>
      </c>
      <c r="C1432" s="115">
        <v>0</v>
      </c>
      <c r="D1432" s="115">
        <v>0</v>
      </c>
      <c r="E1432" s="115">
        <v>0</v>
      </c>
      <c r="F1432" s="115">
        <v>0</v>
      </c>
      <c r="G1432" s="115">
        <v>5.2415936587051792E-2</v>
      </c>
      <c r="H1432" s="115">
        <v>5.2415936587051792E-2</v>
      </c>
    </row>
    <row r="1433" spans="1:8" x14ac:dyDescent="0.75">
      <c r="A1433" s="116" t="s">
        <v>199</v>
      </c>
      <c r="B1433" s="115">
        <v>1.4215945122895224E-2</v>
      </c>
      <c r="C1433" s="115">
        <v>0</v>
      </c>
      <c r="D1433" s="115">
        <v>4.8139646398501707E-3</v>
      </c>
      <c r="E1433" s="115">
        <v>4.7482721193411329E-3</v>
      </c>
      <c r="F1433" s="115">
        <v>0</v>
      </c>
      <c r="G1433" s="115">
        <v>0.10026394166838917</v>
      </c>
      <c r="H1433" s="115">
        <v>0.12404212355047571</v>
      </c>
    </row>
    <row r="1434" spans="1:8" x14ac:dyDescent="0.75">
      <c r="A1434" s="116" t="s">
        <v>196</v>
      </c>
      <c r="B1434" s="115">
        <v>0</v>
      </c>
      <c r="C1434" s="115">
        <v>4.8152199109427005E-3</v>
      </c>
      <c r="D1434" s="115">
        <v>0</v>
      </c>
      <c r="E1434" s="115">
        <v>0</v>
      </c>
      <c r="F1434" s="115">
        <v>0</v>
      </c>
      <c r="G1434" s="115">
        <v>0.12367056330708701</v>
      </c>
      <c r="H1434" s="115">
        <v>0.1284857832180297</v>
      </c>
    </row>
    <row r="1435" spans="1:8" x14ac:dyDescent="0.75">
      <c r="A1435" s="116" t="s">
        <v>195</v>
      </c>
      <c r="B1435" s="115">
        <v>4.7892776416970928E-3</v>
      </c>
      <c r="C1435" s="115">
        <v>0</v>
      </c>
      <c r="D1435" s="115">
        <v>0</v>
      </c>
      <c r="E1435" s="115">
        <v>4.8537148911136016E-3</v>
      </c>
      <c r="F1435" s="115">
        <v>0</v>
      </c>
      <c r="G1435" s="115">
        <v>8.0849918951329786E-2</v>
      </c>
      <c r="H1435" s="115">
        <v>9.0492911484140487E-2</v>
      </c>
    </row>
    <row r="1436" spans="1:8" x14ac:dyDescent="0.75">
      <c r="A1436" s="131" t="s">
        <v>205</v>
      </c>
      <c r="B1436" s="125">
        <v>6.6360743153960677E-2</v>
      </c>
      <c r="C1436" s="125">
        <v>1.4307998336347379E-2</v>
      </c>
      <c r="D1436" s="125">
        <v>4.8139646398501707E-3</v>
      </c>
      <c r="E1436" s="125">
        <v>2.4000783289161737E-2</v>
      </c>
      <c r="F1436" s="125">
        <v>4.7110324102627617E-3</v>
      </c>
      <c r="G1436" s="125">
        <v>0.88580547817041733</v>
      </c>
      <c r="H1436" s="125">
        <v>1</v>
      </c>
    </row>
    <row r="1437" spans="1:8" x14ac:dyDescent="0.75">
      <c r="A1437" s="123"/>
      <c r="B1437" s="123"/>
      <c r="C1437" s="123"/>
      <c r="D1437" s="123"/>
      <c r="E1437" s="123"/>
      <c r="F1437" s="123"/>
      <c r="G1437" s="123"/>
      <c r="H1437" s="123"/>
    </row>
    <row r="1438" spans="1:8" x14ac:dyDescent="0.75">
      <c r="A1438" s="123"/>
      <c r="B1438" s="123"/>
      <c r="C1438" s="123"/>
      <c r="D1438" s="123"/>
      <c r="E1438" s="123"/>
      <c r="F1438" s="123"/>
      <c r="G1438" s="123"/>
      <c r="H1438" s="123"/>
    </row>
    <row r="1439" spans="1:8" hidden="1" outlineLevel="1" x14ac:dyDescent="0.75">
      <c r="A1439" s="123"/>
      <c r="B1439" s="123"/>
      <c r="C1439" s="123"/>
      <c r="D1439" s="123"/>
      <c r="E1439" s="123"/>
      <c r="F1439" s="123"/>
      <c r="G1439" s="123"/>
      <c r="H1439" s="123"/>
    </row>
    <row r="1440" spans="1:8" hidden="1" outlineLevel="1" x14ac:dyDescent="0.75">
      <c r="A1440" s="123"/>
      <c r="B1440" s="123"/>
      <c r="C1440" s="123"/>
      <c r="D1440" s="123"/>
      <c r="E1440" s="123"/>
      <c r="F1440" s="123"/>
      <c r="G1440" s="123"/>
      <c r="H1440" s="123"/>
    </row>
    <row r="1441" spans="1:8" hidden="1" outlineLevel="1" x14ac:dyDescent="0.75">
      <c r="A1441" s="123"/>
      <c r="B1441" s="123"/>
      <c r="C1441" s="123"/>
      <c r="D1441" s="123"/>
      <c r="E1441" s="123"/>
      <c r="F1441" s="123"/>
      <c r="G1441" s="123"/>
      <c r="H1441" s="123"/>
    </row>
    <row r="1442" spans="1:8" hidden="1" outlineLevel="1" x14ac:dyDescent="0.75">
      <c r="A1442" s="123"/>
      <c r="B1442" s="123"/>
      <c r="C1442" s="123"/>
      <c r="D1442" s="123"/>
      <c r="E1442" s="123"/>
      <c r="F1442" s="123"/>
      <c r="G1442" s="123"/>
      <c r="H1442" s="123"/>
    </row>
    <row r="1443" spans="1:8" hidden="1" outlineLevel="1" x14ac:dyDescent="0.75">
      <c r="A1443" s="123"/>
      <c r="B1443" s="123"/>
      <c r="C1443" s="123"/>
      <c r="D1443" s="123"/>
      <c r="E1443" s="123"/>
      <c r="F1443" s="123"/>
      <c r="G1443" s="123"/>
      <c r="H1443" s="123"/>
    </row>
    <row r="1444" spans="1:8" hidden="1" outlineLevel="1" x14ac:dyDescent="0.75">
      <c r="A1444" s="123"/>
      <c r="B1444" s="123"/>
      <c r="C1444" s="123"/>
      <c r="D1444" s="123"/>
      <c r="E1444" s="123"/>
      <c r="F1444" s="123"/>
      <c r="G1444" s="123"/>
      <c r="H1444" s="123"/>
    </row>
    <row r="1445" spans="1:8" hidden="1" outlineLevel="1" x14ac:dyDescent="0.75">
      <c r="A1445" s="123"/>
      <c r="B1445" s="123"/>
      <c r="C1445" s="123"/>
      <c r="D1445" s="123"/>
      <c r="E1445" s="123"/>
      <c r="F1445" s="123"/>
      <c r="G1445" s="123"/>
      <c r="H1445" s="123"/>
    </row>
    <row r="1446" spans="1:8" hidden="1" outlineLevel="1" x14ac:dyDescent="0.75">
      <c r="A1446" s="123"/>
      <c r="B1446" s="123"/>
      <c r="C1446" s="123"/>
      <c r="D1446" s="123"/>
      <c r="E1446" s="123"/>
      <c r="F1446" s="123"/>
      <c r="G1446" s="123"/>
      <c r="H1446" s="123"/>
    </row>
    <row r="1447" spans="1:8" hidden="1" outlineLevel="1" x14ac:dyDescent="0.75">
      <c r="A1447" s="123"/>
      <c r="B1447" s="123"/>
      <c r="C1447" s="123"/>
      <c r="D1447" s="123"/>
      <c r="E1447" s="123"/>
      <c r="F1447" s="123"/>
      <c r="G1447" s="123"/>
      <c r="H1447" s="123"/>
    </row>
    <row r="1448" spans="1:8" hidden="1" outlineLevel="1" x14ac:dyDescent="0.75">
      <c r="A1448" s="123"/>
      <c r="B1448" s="123"/>
      <c r="C1448" s="123"/>
      <c r="D1448" s="123"/>
      <c r="E1448" s="123"/>
      <c r="F1448" s="123"/>
      <c r="G1448" s="123"/>
      <c r="H1448" s="123"/>
    </row>
    <row r="1449" spans="1:8" hidden="1" outlineLevel="1" x14ac:dyDescent="0.75">
      <c r="A1449" s="123"/>
      <c r="B1449" s="123"/>
      <c r="C1449" s="123"/>
      <c r="D1449" s="123"/>
      <c r="E1449" s="123"/>
      <c r="F1449" s="123"/>
      <c r="G1449" s="123"/>
      <c r="H1449" s="123"/>
    </row>
    <row r="1450" spans="1:8" hidden="1" outlineLevel="1" x14ac:dyDescent="0.75">
      <c r="A1450" s="123"/>
      <c r="B1450" s="123"/>
      <c r="C1450" s="123"/>
      <c r="D1450" s="123"/>
      <c r="E1450" s="123"/>
      <c r="F1450" s="123"/>
      <c r="G1450" s="123"/>
      <c r="H1450" s="123"/>
    </row>
    <row r="1451" spans="1:8" hidden="1" outlineLevel="1" x14ac:dyDescent="0.75">
      <c r="A1451" s="123"/>
      <c r="B1451" s="123"/>
      <c r="C1451" s="123"/>
      <c r="D1451" s="123"/>
      <c r="E1451" s="123"/>
      <c r="F1451" s="123"/>
      <c r="G1451" s="123"/>
      <c r="H1451" s="123"/>
    </row>
    <row r="1452" spans="1:8" hidden="1" outlineLevel="1" x14ac:dyDescent="0.75">
      <c r="A1452" s="123"/>
      <c r="B1452" s="123"/>
      <c r="C1452" s="123"/>
      <c r="D1452" s="123"/>
      <c r="E1452" s="123"/>
      <c r="F1452" s="123"/>
      <c r="G1452" s="123"/>
      <c r="H1452" s="123"/>
    </row>
    <row r="1453" spans="1:8" hidden="1" outlineLevel="1" x14ac:dyDescent="0.75">
      <c r="A1453" s="123"/>
      <c r="B1453" s="123"/>
      <c r="C1453" s="123"/>
      <c r="D1453" s="123"/>
      <c r="E1453" s="123"/>
      <c r="F1453" s="123"/>
      <c r="G1453" s="123"/>
      <c r="H1453" s="123"/>
    </row>
    <row r="1454" spans="1:8" hidden="1" outlineLevel="1" x14ac:dyDescent="0.75">
      <c r="A1454" s="123"/>
      <c r="B1454" s="123"/>
      <c r="C1454" s="123"/>
      <c r="D1454" s="123"/>
      <c r="E1454" s="123"/>
      <c r="F1454" s="123"/>
      <c r="G1454" s="123"/>
      <c r="H1454" s="123"/>
    </row>
    <row r="1455" spans="1:8" hidden="1" outlineLevel="1" x14ac:dyDescent="0.75">
      <c r="A1455" s="123"/>
      <c r="B1455" s="123"/>
      <c r="C1455" s="123"/>
      <c r="D1455" s="123"/>
      <c r="E1455" s="123"/>
      <c r="F1455" s="123"/>
      <c r="G1455" s="123"/>
      <c r="H1455" s="123"/>
    </row>
    <row r="1456" spans="1:8" collapsed="1" x14ac:dyDescent="0.75">
      <c r="A1456" s="140"/>
      <c r="B1456" s="134"/>
      <c r="C1456" s="134"/>
      <c r="D1456" s="134"/>
      <c r="E1456" s="134"/>
      <c r="F1456" s="134"/>
      <c r="G1456" s="134"/>
      <c r="H1456" s="134"/>
    </row>
    <row r="1457" spans="1:8" x14ac:dyDescent="0.75">
      <c r="A1457" s="130" t="s">
        <v>210</v>
      </c>
      <c r="B1457" s="126" t="s">
        <v>188</v>
      </c>
      <c r="C1457" s="130"/>
      <c r="D1457" s="130"/>
      <c r="E1457" s="130"/>
      <c r="F1457" s="130"/>
      <c r="G1457" s="130"/>
      <c r="H1457" s="130"/>
    </row>
    <row r="1458" spans="1:8" x14ac:dyDescent="0.75">
      <c r="A1458" s="126" t="s">
        <v>188</v>
      </c>
      <c r="B1458" s="123" t="s">
        <v>102</v>
      </c>
      <c r="C1458" s="123" t="s">
        <v>155</v>
      </c>
      <c r="D1458" s="123" t="s">
        <v>166</v>
      </c>
      <c r="E1458" s="123" t="s">
        <v>158</v>
      </c>
      <c r="F1458" s="123" t="s">
        <v>149</v>
      </c>
      <c r="G1458" s="123" t="s">
        <v>112</v>
      </c>
      <c r="H1458" s="139" t="s">
        <v>205</v>
      </c>
    </row>
    <row r="1459" spans="1:8" x14ac:dyDescent="0.75">
      <c r="A1459" s="114" t="s">
        <v>177</v>
      </c>
      <c r="B1459" s="115">
        <v>4.7355520389368355E-2</v>
      </c>
      <c r="C1459" s="115">
        <v>9.4927784254046788E-3</v>
      </c>
      <c r="D1459" s="115">
        <v>0</v>
      </c>
      <c r="E1459" s="115">
        <v>1.4398796278707004E-2</v>
      </c>
      <c r="F1459" s="115">
        <v>4.7110324102627617E-3</v>
      </c>
      <c r="G1459" s="115">
        <v>0.466652886579562</v>
      </c>
      <c r="H1459" s="115">
        <v>0.54261101408330481</v>
      </c>
    </row>
    <row r="1460" spans="1:8" x14ac:dyDescent="0.75">
      <c r="A1460" s="113" t="s">
        <v>72</v>
      </c>
      <c r="B1460" s="115">
        <v>4.7355520389368355E-2</v>
      </c>
      <c r="C1460" s="115">
        <v>9.4927784254046788E-3</v>
      </c>
      <c r="D1460" s="115">
        <v>0</v>
      </c>
      <c r="E1460" s="115">
        <v>1.4398796278707004E-2</v>
      </c>
      <c r="F1460" s="115">
        <v>4.7110324102627617E-3</v>
      </c>
      <c r="G1460" s="115">
        <v>0.466652886579562</v>
      </c>
      <c r="H1460" s="115">
        <v>0.54261101408330481</v>
      </c>
    </row>
    <row r="1461" spans="1:8" x14ac:dyDescent="0.75">
      <c r="A1461" s="116" t="s">
        <v>99</v>
      </c>
      <c r="B1461" s="115">
        <v>3.3272634002281247E-2</v>
      </c>
      <c r="C1461" s="115">
        <v>0</v>
      </c>
      <c r="D1461" s="115">
        <v>0</v>
      </c>
      <c r="E1461" s="115">
        <v>1.4398796278707004E-2</v>
      </c>
      <c r="F1461" s="115">
        <v>4.7110324102627617E-3</v>
      </c>
      <c r="G1461" s="115">
        <v>0.2376111019522813</v>
      </c>
      <c r="H1461" s="115">
        <v>0.28999356464353232</v>
      </c>
    </row>
    <row r="1462" spans="1:8" x14ac:dyDescent="0.75">
      <c r="A1462" s="116" t="s">
        <v>142</v>
      </c>
      <c r="B1462" s="115">
        <v>0</v>
      </c>
      <c r="C1462" s="115">
        <v>0</v>
      </c>
      <c r="D1462" s="115">
        <v>0</v>
      </c>
      <c r="E1462" s="115">
        <v>0</v>
      </c>
      <c r="F1462" s="115">
        <v>0</v>
      </c>
      <c r="G1462" s="115">
        <v>2.8675412837741148E-2</v>
      </c>
      <c r="H1462" s="115">
        <v>2.8675412837741148E-2</v>
      </c>
    </row>
    <row r="1463" spans="1:8" x14ac:dyDescent="0.75">
      <c r="A1463" s="116" t="s">
        <v>143</v>
      </c>
      <c r="B1463" s="115">
        <v>4.6758848196719388E-3</v>
      </c>
      <c r="C1463" s="115">
        <v>0</v>
      </c>
      <c r="D1463" s="115">
        <v>0</v>
      </c>
      <c r="E1463" s="115">
        <v>0</v>
      </c>
      <c r="F1463" s="115">
        <v>0</v>
      </c>
      <c r="G1463" s="115">
        <v>0</v>
      </c>
      <c r="H1463" s="115">
        <v>4.6758848196719388E-3</v>
      </c>
    </row>
    <row r="1464" spans="1:8" x14ac:dyDescent="0.75">
      <c r="A1464" s="116" t="s">
        <v>120</v>
      </c>
      <c r="B1464" s="115">
        <v>4.6612399902590963E-3</v>
      </c>
      <c r="C1464" s="115">
        <v>0</v>
      </c>
      <c r="D1464" s="115">
        <v>0</v>
      </c>
      <c r="E1464" s="115">
        <v>0</v>
      </c>
      <c r="F1464" s="115">
        <v>0</v>
      </c>
      <c r="G1464" s="115">
        <v>1.4310508878532437E-2</v>
      </c>
      <c r="H1464" s="115">
        <v>1.8971748868791535E-2</v>
      </c>
    </row>
    <row r="1465" spans="1:8" x14ac:dyDescent="0.75">
      <c r="A1465" s="116" t="s">
        <v>115</v>
      </c>
      <c r="B1465" s="115">
        <v>0</v>
      </c>
      <c r="C1465" s="115">
        <v>0</v>
      </c>
      <c r="D1465" s="115">
        <v>0</v>
      </c>
      <c r="E1465" s="115">
        <v>0</v>
      </c>
      <c r="F1465" s="115">
        <v>0</v>
      </c>
      <c r="G1465" s="115">
        <v>4.2990524376946192E-2</v>
      </c>
      <c r="H1465" s="115">
        <v>4.2990524376946192E-2</v>
      </c>
    </row>
    <row r="1466" spans="1:8" x14ac:dyDescent="0.75">
      <c r="A1466" s="116" t="s">
        <v>136</v>
      </c>
      <c r="B1466" s="115">
        <v>4.7457615771560749E-3</v>
      </c>
      <c r="C1466" s="115">
        <v>0</v>
      </c>
      <c r="D1466" s="115">
        <v>0</v>
      </c>
      <c r="E1466" s="115">
        <v>0</v>
      </c>
      <c r="F1466" s="115">
        <v>0</v>
      </c>
      <c r="G1466" s="115">
        <v>3.7987850649519109E-2</v>
      </c>
      <c r="H1466" s="115">
        <v>4.2733612226675183E-2</v>
      </c>
    </row>
    <row r="1467" spans="1:8" x14ac:dyDescent="0.75">
      <c r="A1467" s="116" t="s">
        <v>127</v>
      </c>
      <c r="B1467" s="115">
        <v>0</v>
      </c>
      <c r="C1467" s="115">
        <v>0</v>
      </c>
      <c r="D1467" s="115">
        <v>0</v>
      </c>
      <c r="E1467" s="115">
        <v>0</v>
      </c>
      <c r="F1467" s="115">
        <v>0</v>
      </c>
      <c r="G1467" s="115">
        <v>2.395935934310827E-2</v>
      </c>
      <c r="H1467" s="115">
        <v>2.395935934310827E-2</v>
      </c>
    </row>
    <row r="1468" spans="1:8" x14ac:dyDescent="0.75">
      <c r="A1468" s="116" t="s">
        <v>128</v>
      </c>
      <c r="B1468" s="115">
        <v>0</v>
      </c>
      <c r="C1468" s="115">
        <v>0</v>
      </c>
      <c r="D1468" s="115">
        <v>0</v>
      </c>
      <c r="E1468" s="115">
        <v>0</v>
      </c>
      <c r="F1468" s="115">
        <v>0</v>
      </c>
      <c r="G1468" s="115">
        <v>1.8849150725421163E-2</v>
      </c>
      <c r="H1468" s="115">
        <v>1.8849150725421163E-2</v>
      </c>
    </row>
    <row r="1469" spans="1:8" x14ac:dyDescent="0.75">
      <c r="A1469" s="116" t="s">
        <v>146</v>
      </c>
      <c r="B1469" s="115">
        <v>0</v>
      </c>
      <c r="C1469" s="115">
        <v>0</v>
      </c>
      <c r="D1469" s="115">
        <v>0</v>
      </c>
      <c r="E1469" s="115">
        <v>0</v>
      </c>
      <c r="F1469" s="115">
        <v>0</v>
      </c>
      <c r="G1469" s="115">
        <v>4.6855085647146645E-3</v>
      </c>
      <c r="H1469" s="115">
        <v>4.6855085647146645E-3</v>
      </c>
    </row>
    <row r="1470" spans="1:8" x14ac:dyDescent="0.75">
      <c r="A1470" s="116" t="s">
        <v>129</v>
      </c>
      <c r="B1470" s="115">
        <v>0</v>
      </c>
      <c r="C1470" s="115">
        <v>0</v>
      </c>
      <c r="D1470" s="115">
        <v>0</v>
      </c>
      <c r="E1470" s="115">
        <v>0</v>
      </c>
      <c r="F1470" s="115">
        <v>0</v>
      </c>
      <c r="G1470" s="115">
        <v>4.6771400907644686E-3</v>
      </c>
      <c r="H1470" s="115">
        <v>4.6771400907644686E-3</v>
      </c>
    </row>
    <row r="1471" spans="1:8" x14ac:dyDescent="0.75">
      <c r="A1471" s="116" t="s">
        <v>161</v>
      </c>
      <c r="B1471" s="115">
        <v>0</v>
      </c>
      <c r="C1471" s="115">
        <v>0</v>
      </c>
      <c r="D1471" s="115">
        <v>0</v>
      </c>
      <c r="E1471" s="115">
        <v>0</v>
      </c>
      <c r="F1471" s="115">
        <v>0</v>
      </c>
      <c r="G1471" s="115">
        <v>4.7708669990066625E-3</v>
      </c>
      <c r="H1471" s="115">
        <v>4.7708669990066625E-3</v>
      </c>
    </row>
    <row r="1472" spans="1:8" x14ac:dyDescent="0.75">
      <c r="A1472" s="116" t="s">
        <v>152</v>
      </c>
      <c r="B1472" s="115">
        <v>0</v>
      </c>
      <c r="C1472" s="115">
        <v>0</v>
      </c>
      <c r="D1472" s="115">
        <v>0</v>
      </c>
      <c r="E1472" s="115">
        <v>0</v>
      </c>
      <c r="F1472" s="115">
        <v>0</v>
      </c>
      <c r="G1472" s="115">
        <v>1.4374109280553927E-2</v>
      </c>
      <c r="H1472" s="115">
        <v>1.4374109280553927E-2</v>
      </c>
    </row>
    <row r="1473" spans="1:8" x14ac:dyDescent="0.75">
      <c r="A1473" s="116" t="s">
        <v>167</v>
      </c>
      <c r="B1473" s="115">
        <v>0</v>
      </c>
      <c r="C1473" s="115">
        <v>0</v>
      </c>
      <c r="D1473" s="115">
        <v>0</v>
      </c>
      <c r="E1473" s="115">
        <v>0</v>
      </c>
      <c r="F1473" s="115">
        <v>0</v>
      </c>
      <c r="G1473" s="115">
        <v>9.6777216997040068E-3</v>
      </c>
      <c r="H1473" s="115">
        <v>9.6777216997040068E-3</v>
      </c>
    </row>
    <row r="1474" spans="1:8" x14ac:dyDescent="0.75">
      <c r="A1474" s="116" t="s">
        <v>164</v>
      </c>
      <c r="B1474" s="115">
        <v>0</v>
      </c>
      <c r="C1474" s="115">
        <v>0</v>
      </c>
      <c r="D1474" s="115">
        <v>0</v>
      </c>
      <c r="E1474" s="115">
        <v>0</v>
      </c>
      <c r="F1474" s="115">
        <v>0</v>
      </c>
      <c r="G1474" s="115">
        <v>4.79597242085725E-3</v>
      </c>
      <c r="H1474" s="115">
        <v>4.79597242085725E-3</v>
      </c>
    </row>
    <row r="1475" spans="1:8" x14ac:dyDescent="0.75">
      <c r="A1475" s="116" t="s">
        <v>163</v>
      </c>
      <c r="B1475" s="115">
        <v>0</v>
      </c>
      <c r="C1475" s="115">
        <v>0</v>
      </c>
      <c r="D1475" s="115">
        <v>0</v>
      </c>
      <c r="E1475" s="115">
        <v>0</v>
      </c>
      <c r="F1475" s="115">
        <v>0</v>
      </c>
      <c r="G1475" s="115">
        <v>9.6492688882733411E-3</v>
      </c>
      <c r="H1475" s="115">
        <v>9.6492688882733411E-3</v>
      </c>
    </row>
    <row r="1476" spans="1:8" x14ac:dyDescent="0.75">
      <c r="A1476" s="116" t="s">
        <v>154</v>
      </c>
      <c r="B1476" s="115">
        <v>0</v>
      </c>
      <c r="C1476" s="115">
        <v>9.4927784254046788E-3</v>
      </c>
      <c r="D1476" s="115">
        <v>0</v>
      </c>
      <c r="E1476" s="115">
        <v>0</v>
      </c>
      <c r="F1476" s="115">
        <v>0</v>
      </c>
      <c r="G1476" s="115">
        <v>0</v>
      </c>
      <c r="H1476" s="115">
        <v>9.4927784254046788E-3</v>
      </c>
    </row>
    <row r="1477" spans="1:8" x14ac:dyDescent="0.75">
      <c r="A1477" s="116" t="s">
        <v>165</v>
      </c>
      <c r="B1477" s="115">
        <v>0</v>
      </c>
      <c r="C1477" s="115">
        <v>0</v>
      </c>
      <c r="D1477" s="115">
        <v>0</v>
      </c>
      <c r="E1477" s="115">
        <v>0</v>
      </c>
      <c r="F1477" s="115">
        <v>0</v>
      </c>
      <c r="G1477" s="115">
        <v>9.6383898721380864E-3</v>
      </c>
      <c r="H1477" s="115">
        <v>9.6383898721380864E-3</v>
      </c>
    </row>
    <row r="1478" spans="1:8" x14ac:dyDescent="0.75">
      <c r="A1478" s="114" t="s">
        <v>176</v>
      </c>
      <c r="B1478" s="115">
        <v>1.9005222764592319E-2</v>
      </c>
      <c r="C1478" s="115">
        <v>4.8152199109427005E-3</v>
      </c>
      <c r="D1478" s="115">
        <v>4.8139646398501707E-3</v>
      </c>
      <c r="E1478" s="115">
        <v>9.6019870104547354E-3</v>
      </c>
      <c r="F1478" s="115">
        <v>0</v>
      </c>
      <c r="G1478" s="115">
        <v>0.41915259159085527</v>
      </c>
      <c r="H1478" s="115">
        <v>0.45738898591669519</v>
      </c>
    </row>
    <row r="1479" spans="1:8" x14ac:dyDescent="0.75">
      <c r="A1479" s="113" t="s">
        <v>72</v>
      </c>
      <c r="B1479" s="115">
        <v>1.9005222764592319E-2</v>
      </c>
      <c r="C1479" s="115">
        <v>4.8152199109427005E-3</v>
      </c>
      <c r="D1479" s="115">
        <v>4.8139646398501707E-3</v>
      </c>
      <c r="E1479" s="115">
        <v>9.6019870104547354E-3</v>
      </c>
      <c r="F1479" s="115">
        <v>0</v>
      </c>
      <c r="G1479" s="115">
        <v>0.41915259159085527</v>
      </c>
      <c r="H1479" s="115">
        <v>0.45738898591669519</v>
      </c>
    </row>
    <row r="1480" spans="1:8" x14ac:dyDescent="0.75">
      <c r="A1480" s="116" t="s">
        <v>99</v>
      </c>
      <c r="B1480" s="115">
        <v>1.4302558828279752E-2</v>
      </c>
      <c r="C1480" s="115">
        <v>4.8152199109427005E-3</v>
      </c>
      <c r="D1480" s="115">
        <v>0</v>
      </c>
      <c r="E1480" s="115">
        <v>4.7482721193411329E-3</v>
      </c>
      <c r="F1480" s="115">
        <v>0</v>
      </c>
      <c r="G1480" s="115">
        <v>0.23273228163931711</v>
      </c>
      <c r="H1480" s="115">
        <v>0.25659833249788067</v>
      </c>
    </row>
    <row r="1481" spans="1:8" x14ac:dyDescent="0.75">
      <c r="A1481" s="116" t="s">
        <v>142</v>
      </c>
      <c r="B1481" s="115">
        <v>4.7026639363125658E-3</v>
      </c>
      <c r="C1481" s="115">
        <v>0</v>
      </c>
      <c r="D1481" s="115">
        <v>0</v>
      </c>
      <c r="E1481" s="115">
        <v>0</v>
      </c>
      <c r="F1481" s="115">
        <v>0</v>
      </c>
      <c r="G1481" s="115">
        <v>2.393467234495519E-2</v>
      </c>
      <c r="H1481" s="115">
        <v>2.8637336281267758E-2</v>
      </c>
    </row>
    <row r="1482" spans="1:8" x14ac:dyDescent="0.75">
      <c r="A1482" s="116" t="s">
        <v>143</v>
      </c>
      <c r="B1482" s="115">
        <v>0</v>
      </c>
      <c r="C1482" s="115">
        <v>0</v>
      </c>
      <c r="D1482" s="115">
        <v>0</v>
      </c>
      <c r="E1482" s="115">
        <v>0</v>
      </c>
      <c r="F1482" s="115">
        <v>0</v>
      </c>
      <c r="G1482" s="115">
        <v>4.7742143885867406E-3</v>
      </c>
      <c r="H1482" s="115">
        <v>4.7742143885867406E-3</v>
      </c>
    </row>
    <row r="1483" spans="1:8" x14ac:dyDescent="0.75">
      <c r="A1483" s="116" t="s">
        <v>120</v>
      </c>
      <c r="B1483" s="115">
        <v>0</v>
      </c>
      <c r="C1483" s="115">
        <v>0</v>
      </c>
      <c r="D1483" s="115">
        <v>0</v>
      </c>
      <c r="E1483" s="115">
        <v>0</v>
      </c>
      <c r="F1483" s="115">
        <v>0</v>
      </c>
      <c r="G1483" s="115">
        <v>2.3753494883933451E-2</v>
      </c>
      <c r="H1483" s="115">
        <v>2.3753494883933451E-2</v>
      </c>
    </row>
    <row r="1484" spans="1:8" x14ac:dyDescent="0.75">
      <c r="A1484" s="116" t="s">
        <v>115</v>
      </c>
      <c r="B1484" s="115">
        <v>0</v>
      </c>
      <c r="C1484" s="115">
        <v>0</v>
      </c>
      <c r="D1484" s="115">
        <v>4.8139646398501707E-3</v>
      </c>
      <c r="E1484" s="115">
        <v>0</v>
      </c>
      <c r="F1484" s="115">
        <v>0</v>
      </c>
      <c r="G1484" s="115">
        <v>1.8988067392994416E-2</v>
      </c>
      <c r="H1484" s="115">
        <v>2.3802032032844585E-2</v>
      </c>
    </row>
    <row r="1485" spans="1:8" x14ac:dyDescent="0.75">
      <c r="A1485" s="116" t="s">
        <v>136</v>
      </c>
      <c r="B1485" s="115">
        <v>0</v>
      </c>
      <c r="C1485" s="115">
        <v>0</v>
      </c>
      <c r="D1485" s="115">
        <v>0</v>
      </c>
      <c r="E1485" s="115">
        <v>0</v>
      </c>
      <c r="F1485" s="115">
        <v>0</v>
      </c>
      <c r="G1485" s="115">
        <v>1.4428504361230199E-2</v>
      </c>
      <c r="H1485" s="115">
        <v>1.4428504361230199E-2</v>
      </c>
    </row>
    <row r="1486" spans="1:8" x14ac:dyDescent="0.75">
      <c r="A1486" s="116" t="s">
        <v>127</v>
      </c>
      <c r="B1486" s="115">
        <v>0</v>
      </c>
      <c r="C1486" s="115">
        <v>0</v>
      </c>
      <c r="D1486" s="115">
        <v>0</v>
      </c>
      <c r="E1486" s="115">
        <v>0</v>
      </c>
      <c r="F1486" s="115">
        <v>0</v>
      </c>
      <c r="G1486" s="115">
        <v>3.3385189976911381E-2</v>
      </c>
      <c r="H1486" s="115">
        <v>3.3385189976911381E-2</v>
      </c>
    </row>
    <row r="1487" spans="1:8" x14ac:dyDescent="0.75">
      <c r="A1487" s="116" t="s">
        <v>128</v>
      </c>
      <c r="B1487" s="115">
        <v>0</v>
      </c>
      <c r="C1487" s="115">
        <v>0</v>
      </c>
      <c r="D1487" s="115">
        <v>0</v>
      </c>
      <c r="E1487" s="115">
        <v>0</v>
      </c>
      <c r="F1487" s="115">
        <v>0</v>
      </c>
      <c r="G1487" s="115">
        <v>4.8085251317825433E-3</v>
      </c>
      <c r="H1487" s="115">
        <v>4.8085251317825433E-3</v>
      </c>
    </row>
    <row r="1488" spans="1:8" x14ac:dyDescent="0.75">
      <c r="A1488" s="116" t="s">
        <v>129</v>
      </c>
      <c r="B1488" s="115">
        <v>0</v>
      </c>
      <c r="C1488" s="115">
        <v>0</v>
      </c>
      <c r="D1488" s="115">
        <v>0</v>
      </c>
      <c r="E1488" s="115">
        <v>4.8537148911136016E-3</v>
      </c>
      <c r="F1488" s="115">
        <v>0</v>
      </c>
      <c r="G1488" s="115">
        <v>1.432640897903781E-2</v>
      </c>
      <c r="H1488" s="115">
        <v>1.918012387015141E-2</v>
      </c>
    </row>
    <row r="1489" spans="1:8" x14ac:dyDescent="0.75">
      <c r="A1489" s="116" t="s">
        <v>152</v>
      </c>
      <c r="B1489" s="115">
        <v>0</v>
      </c>
      <c r="C1489" s="115">
        <v>0</v>
      </c>
      <c r="D1489" s="115">
        <v>0</v>
      </c>
      <c r="E1489" s="115">
        <v>0</v>
      </c>
      <c r="F1489" s="115">
        <v>0</v>
      </c>
      <c r="G1489" s="115">
        <v>9.5383866084332459E-3</v>
      </c>
      <c r="H1489" s="115">
        <v>9.5383866084332459E-3</v>
      </c>
    </row>
    <row r="1490" spans="1:8" x14ac:dyDescent="0.75">
      <c r="A1490" s="116" t="s">
        <v>160</v>
      </c>
      <c r="B1490" s="115">
        <v>0</v>
      </c>
      <c r="C1490" s="115">
        <v>0</v>
      </c>
      <c r="D1490" s="115">
        <v>0</v>
      </c>
      <c r="E1490" s="115">
        <v>0</v>
      </c>
      <c r="F1490" s="115">
        <v>0</v>
      </c>
      <c r="G1490" s="115">
        <v>9.5630736065863229E-3</v>
      </c>
      <c r="H1490" s="115">
        <v>9.5630736065863229E-3</v>
      </c>
    </row>
    <row r="1491" spans="1:8" x14ac:dyDescent="0.75">
      <c r="A1491" s="116" t="s">
        <v>139</v>
      </c>
      <c r="B1491" s="115">
        <v>0</v>
      </c>
      <c r="C1491" s="115">
        <v>0</v>
      </c>
      <c r="D1491" s="115">
        <v>0</v>
      </c>
      <c r="E1491" s="115">
        <v>0</v>
      </c>
      <c r="F1491" s="115">
        <v>0</v>
      </c>
      <c r="G1491" s="115">
        <v>9.6233266190277333E-3</v>
      </c>
      <c r="H1491" s="115">
        <v>9.6233266190277333E-3</v>
      </c>
    </row>
    <row r="1492" spans="1:8" x14ac:dyDescent="0.75">
      <c r="A1492" s="116" t="s">
        <v>167</v>
      </c>
      <c r="B1492" s="115">
        <v>0</v>
      </c>
      <c r="C1492" s="115">
        <v>0</v>
      </c>
      <c r="D1492" s="115">
        <v>0</v>
      </c>
      <c r="E1492" s="115">
        <v>0</v>
      </c>
      <c r="F1492" s="115">
        <v>0</v>
      </c>
      <c r="G1492" s="115">
        <v>4.8532964674160911E-3</v>
      </c>
      <c r="H1492" s="115">
        <v>4.8532964674160911E-3</v>
      </c>
    </row>
    <row r="1493" spans="1:8" x14ac:dyDescent="0.75">
      <c r="A1493" s="116" t="s">
        <v>164</v>
      </c>
      <c r="B1493" s="115">
        <v>0</v>
      </c>
      <c r="C1493" s="115">
        <v>0</v>
      </c>
      <c r="D1493" s="115">
        <v>0</v>
      </c>
      <c r="E1493" s="115">
        <v>0</v>
      </c>
      <c r="F1493" s="115">
        <v>0</v>
      </c>
      <c r="G1493" s="115">
        <v>9.6446662276007331E-3</v>
      </c>
      <c r="H1493" s="115">
        <v>9.6446662276007331E-3</v>
      </c>
    </row>
    <row r="1494" spans="1:8" x14ac:dyDescent="0.75">
      <c r="A1494" s="116" t="s">
        <v>163</v>
      </c>
      <c r="B1494" s="115">
        <v>0</v>
      </c>
      <c r="C1494" s="115">
        <v>0</v>
      </c>
      <c r="D1494" s="115">
        <v>0</v>
      </c>
      <c r="E1494" s="115">
        <v>0</v>
      </c>
      <c r="F1494" s="115">
        <v>0</v>
      </c>
      <c r="G1494" s="115">
        <v>4.7984829630423088E-3</v>
      </c>
      <c r="H1494" s="115">
        <v>4.7984829630423088E-3</v>
      </c>
    </row>
    <row r="1495" spans="1:8" x14ac:dyDescent="0.75">
      <c r="A1495" s="131" t="s">
        <v>205</v>
      </c>
      <c r="B1495" s="125">
        <v>6.6360743153960677E-2</v>
      </c>
      <c r="C1495" s="125">
        <v>1.4307998336347379E-2</v>
      </c>
      <c r="D1495" s="125">
        <v>4.8139646398501707E-3</v>
      </c>
      <c r="E1495" s="125">
        <v>2.4000783289161737E-2</v>
      </c>
      <c r="F1495" s="125">
        <v>4.7110324102627617E-3</v>
      </c>
      <c r="G1495" s="125">
        <v>0.88580547817041733</v>
      </c>
      <c r="H1495" s="125">
        <v>1</v>
      </c>
    </row>
    <row r="1496" spans="1:8" x14ac:dyDescent="0.75">
      <c r="A1496" s="61"/>
      <c r="B1496" s="61"/>
      <c r="C1496" s="61"/>
      <c r="D1496" s="61"/>
      <c r="E1496" s="61"/>
      <c r="F1496" s="61"/>
      <c r="G1496" s="61"/>
      <c r="H1496" s="61"/>
    </row>
    <row r="1497" spans="1:8" hidden="1" outlineLevel="1" x14ac:dyDescent="0.75">
      <c r="A1497"/>
      <c r="B1497"/>
    </row>
    <row r="1498" spans="1:8" hidden="1" outlineLevel="1" x14ac:dyDescent="0.75">
      <c r="A1498"/>
      <c r="B1498"/>
    </row>
    <row r="1499" spans="1:8" hidden="1" outlineLevel="1" x14ac:dyDescent="0.75">
      <c r="A1499"/>
      <c r="B1499"/>
    </row>
    <row r="1500" spans="1:8" hidden="1" outlineLevel="1" x14ac:dyDescent="0.75">
      <c r="A1500"/>
      <c r="B1500"/>
    </row>
    <row r="1501" spans="1:8" hidden="1" outlineLevel="1" x14ac:dyDescent="0.75">
      <c r="A1501"/>
      <c r="B1501"/>
    </row>
    <row r="1502" spans="1:8" hidden="1" outlineLevel="1" x14ac:dyDescent="0.75">
      <c r="A1502"/>
      <c r="B1502"/>
    </row>
    <row r="1503" spans="1:8" hidden="1" outlineLevel="1" x14ac:dyDescent="0.75">
      <c r="A1503"/>
      <c r="B1503"/>
    </row>
    <row r="1504" spans="1:8" hidden="1" outlineLevel="1" x14ac:dyDescent="0.75">
      <c r="A1504"/>
      <c r="B1504"/>
    </row>
    <row r="1505" customFormat="1" hidden="1" outlineLevel="1" x14ac:dyDescent="0.75"/>
    <row r="1506" customFormat="1" hidden="1" outlineLevel="1" x14ac:dyDescent="0.75"/>
    <row r="1507" customFormat="1" hidden="1" outlineLevel="1" x14ac:dyDescent="0.75"/>
    <row r="1508" customFormat="1" hidden="1" outlineLevel="1" x14ac:dyDescent="0.75"/>
    <row r="1509" customFormat="1" hidden="1" outlineLevel="1" x14ac:dyDescent="0.75"/>
    <row r="1510" customFormat="1" hidden="1" outlineLevel="1" x14ac:dyDescent="0.75"/>
    <row r="1511" customFormat="1" hidden="1" outlineLevel="1" x14ac:dyDescent="0.75"/>
    <row r="1512" customFormat="1" hidden="1" outlineLevel="1" x14ac:dyDescent="0.75"/>
    <row r="1513" customFormat="1" hidden="1" outlineLevel="1" x14ac:dyDescent="0.75"/>
    <row r="1514" customFormat="1" hidden="1" outlineLevel="1" x14ac:dyDescent="0.75"/>
    <row r="1515" customFormat="1" hidden="1" outlineLevel="1" x14ac:dyDescent="0.75"/>
    <row r="1516" customFormat="1" hidden="1" outlineLevel="1" x14ac:dyDescent="0.75"/>
    <row r="1517" customFormat="1" hidden="1" outlineLevel="1" x14ac:dyDescent="0.75"/>
    <row r="1518" customFormat="1" hidden="1" outlineLevel="1" x14ac:dyDescent="0.75"/>
    <row r="1519" customFormat="1" hidden="1" outlineLevel="1" x14ac:dyDescent="0.75"/>
    <row r="1520" customFormat="1" hidden="1" outlineLevel="1" x14ac:dyDescent="0.75"/>
    <row r="1521" spans="1:8" hidden="1" outlineLevel="1" x14ac:dyDescent="0.75">
      <c r="A1521"/>
      <c r="B1521"/>
    </row>
    <row r="1522" spans="1:8" hidden="1" outlineLevel="1" x14ac:dyDescent="0.75">
      <c r="A1522"/>
      <c r="B1522"/>
    </row>
    <row r="1523" spans="1:8" hidden="1" outlineLevel="1" x14ac:dyDescent="0.75">
      <c r="A1523"/>
      <c r="B1523"/>
    </row>
    <row r="1524" spans="1:8" hidden="1" outlineLevel="1" x14ac:dyDescent="0.75">
      <c r="A1524"/>
      <c r="B1524"/>
    </row>
    <row r="1525" spans="1:8" hidden="1" outlineLevel="1" x14ac:dyDescent="0.75">
      <c r="A1525"/>
      <c r="B1525"/>
    </row>
    <row r="1526" spans="1:8" hidden="1" outlineLevel="1" x14ac:dyDescent="0.75">
      <c r="A1526"/>
      <c r="B1526"/>
    </row>
    <row r="1527" spans="1:8" hidden="1" outlineLevel="1" x14ac:dyDescent="0.75">
      <c r="A1527"/>
      <c r="B1527"/>
    </row>
    <row r="1528" spans="1:8" hidden="1" outlineLevel="1" x14ac:dyDescent="0.75">
      <c r="A1528"/>
      <c r="B1528"/>
    </row>
    <row r="1529" spans="1:8" hidden="1" outlineLevel="1" x14ac:dyDescent="0.75">
      <c r="A1529" s="53"/>
      <c r="B1529" s="56"/>
      <c r="C1529" s="56"/>
      <c r="D1529" s="56"/>
      <c r="E1529" s="56"/>
      <c r="F1529" s="56"/>
      <c r="G1529" s="56"/>
      <c r="H1529" s="56"/>
    </row>
    <row r="1530" spans="1:8" hidden="1" outlineLevel="1" x14ac:dyDescent="0.75">
      <c r="A1530" s="53"/>
      <c r="B1530" s="56"/>
      <c r="C1530" s="56"/>
      <c r="D1530" s="56"/>
      <c r="E1530" s="56"/>
      <c r="F1530" s="56"/>
      <c r="G1530" s="56"/>
      <c r="H1530" s="56"/>
    </row>
    <row r="1531" spans="1:8" hidden="1" outlineLevel="1" x14ac:dyDescent="0.75">
      <c r="A1531" s="53"/>
      <c r="B1531" s="56"/>
      <c r="C1531" s="56"/>
      <c r="D1531" s="56"/>
      <c r="E1531" s="56"/>
      <c r="F1531" s="56"/>
      <c r="G1531" s="56"/>
      <c r="H1531" s="56"/>
    </row>
    <row r="1532" spans="1:8" hidden="1" outlineLevel="1" x14ac:dyDescent="0.75">
      <c r="A1532" s="53"/>
      <c r="B1532" s="56"/>
      <c r="C1532" s="56"/>
      <c r="D1532" s="56"/>
      <c r="E1532" s="56"/>
      <c r="F1532" s="56"/>
      <c r="G1532" s="56"/>
      <c r="H1532" s="56"/>
    </row>
    <row r="1533" spans="1:8" hidden="1" outlineLevel="1" x14ac:dyDescent="0.75">
      <c r="A1533" s="53"/>
      <c r="B1533" s="56"/>
      <c r="C1533" s="56"/>
      <c r="D1533" s="56"/>
      <c r="E1533" s="56"/>
      <c r="F1533" s="56"/>
      <c r="G1533" s="56"/>
      <c r="H1533" s="56"/>
    </row>
    <row r="1534" spans="1:8" hidden="1" outlineLevel="1" x14ac:dyDescent="0.75">
      <c r="A1534" s="53"/>
      <c r="B1534" s="56"/>
      <c r="C1534" s="56"/>
      <c r="D1534" s="56"/>
      <c r="E1534" s="56"/>
      <c r="F1534" s="56"/>
      <c r="G1534" s="56"/>
      <c r="H1534" s="56"/>
    </row>
    <row r="1535" spans="1:8" hidden="1" outlineLevel="1" x14ac:dyDescent="0.75">
      <c r="A1535" s="53"/>
      <c r="B1535" s="56"/>
      <c r="C1535" s="56"/>
      <c r="D1535" s="56"/>
      <c r="E1535" s="56"/>
      <c r="F1535" s="56"/>
      <c r="G1535" s="56"/>
      <c r="H1535" s="56"/>
    </row>
    <row r="1536" spans="1:8" hidden="1" outlineLevel="1" x14ac:dyDescent="0.75">
      <c r="A1536" s="53"/>
      <c r="B1536" s="56"/>
      <c r="C1536" s="56"/>
      <c r="D1536" s="56"/>
      <c r="E1536" s="56"/>
      <c r="F1536" s="56"/>
      <c r="G1536" s="56"/>
      <c r="H1536" s="56"/>
    </row>
    <row r="1537" spans="1:8" hidden="1" outlineLevel="1" x14ac:dyDescent="0.75">
      <c r="A1537" s="53"/>
      <c r="B1537" s="56"/>
      <c r="C1537" s="56"/>
      <c r="D1537" s="56"/>
      <c r="E1537" s="56"/>
      <c r="F1537" s="56"/>
      <c r="G1537" s="56"/>
      <c r="H1537" s="56"/>
    </row>
    <row r="1538" spans="1:8" hidden="1" outlineLevel="1" x14ac:dyDescent="0.75">
      <c r="A1538" s="53"/>
      <c r="B1538" s="56"/>
      <c r="C1538" s="56"/>
      <c r="D1538" s="56"/>
      <c r="E1538" s="56"/>
      <c r="F1538" s="56"/>
      <c r="G1538" s="56"/>
      <c r="H1538" s="56"/>
    </row>
    <row r="1539" spans="1:8" hidden="1" outlineLevel="1" x14ac:dyDescent="0.75">
      <c r="A1539" s="53"/>
      <c r="B1539" s="56"/>
      <c r="C1539" s="56"/>
      <c r="D1539" s="56"/>
      <c r="E1539" s="56"/>
      <c r="F1539" s="56"/>
      <c r="G1539" s="56"/>
      <c r="H1539" s="56"/>
    </row>
    <row r="1540" spans="1:8" hidden="1" outlineLevel="1" x14ac:dyDescent="0.75">
      <c r="A1540" s="53"/>
      <c r="B1540" s="56"/>
      <c r="C1540" s="56"/>
      <c r="D1540" s="56"/>
      <c r="E1540" s="56"/>
      <c r="F1540" s="56"/>
      <c r="G1540" s="56"/>
      <c r="H1540" s="56"/>
    </row>
    <row r="1541" spans="1:8" hidden="1" outlineLevel="1" x14ac:dyDescent="0.75">
      <c r="A1541" s="53"/>
      <c r="B1541" s="56"/>
      <c r="C1541" s="56"/>
      <c r="D1541" s="56"/>
      <c r="E1541" s="56"/>
      <c r="F1541" s="56"/>
      <c r="G1541" s="56"/>
      <c r="H1541" s="56"/>
    </row>
    <row r="1542" spans="1:8" hidden="1" outlineLevel="1" x14ac:dyDescent="0.75">
      <c r="A1542" s="53"/>
      <c r="B1542" s="56"/>
      <c r="C1542" s="56"/>
      <c r="D1542" s="56"/>
      <c r="E1542" s="56"/>
      <c r="F1542" s="56"/>
      <c r="G1542" s="56"/>
      <c r="H1542" s="56"/>
    </row>
    <row r="1543" spans="1:8" hidden="1" outlineLevel="1" x14ac:dyDescent="0.75">
      <c r="A1543" s="53"/>
      <c r="B1543" s="56"/>
      <c r="C1543" s="56"/>
      <c r="D1543" s="56"/>
      <c r="E1543" s="56"/>
      <c r="F1543" s="56"/>
      <c r="G1543" s="56"/>
      <c r="H1543" s="56"/>
    </row>
    <row r="1544" spans="1:8" hidden="1" outlineLevel="1" x14ac:dyDescent="0.75">
      <c r="A1544" s="53"/>
      <c r="B1544" s="56"/>
      <c r="C1544" s="56"/>
      <c r="D1544" s="56"/>
      <c r="E1544" s="56"/>
      <c r="F1544" s="56"/>
      <c r="G1544" s="56"/>
      <c r="H1544" s="56"/>
    </row>
    <row r="1545" spans="1:8" hidden="1" outlineLevel="1" x14ac:dyDescent="0.75">
      <c r="A1545" s="53"/>
      <c r="B1545" s="56"/>
      <c r="C1545" s="56"/>
      <c r="D1545" s="56"/>
      <c r="E1545" s="56"/>
      <c r="F1545" s="56"/>
      <c r="G1545" s="56"/>
      <c r="H1545" s="56"/>
    </row>
    <row r="1546" spans="1:8" hidden="1" outlineLevel="1" x14ac:dyDescent="0.75">
      <c r="A1546" s="53"/>
      <c r="B1546" s="56"/>
      <c r="C1546" s="56"/>
      <c r="D1546" s="56"/>
      <c r="E1546" s="56"/>
      <c r="F1546" s="56"/>
      <c r="G1546" s="56"/>
      <c r="H1546" s="56"/>
    </row>
    <row r="1547" spans="1:8" s="34" customFormat="1" ht="35" customHeight="1" collapsed="1" x14ac:dyDescent="0.75">
      <c r="A1547" s="33"/>
    </row>
  </sheetData>
  <pageMargins left="0.7" right="0.7" top="0.75" bottom="0.75" header="0.3" footer="0.3"/>
  <drawing r:id="rId24"/>
  <extLst>
    <ext xmlns:x14="http://schemas.microsoft.com/office/spreadsheetml/2009/9/main" uri="{A8765BA9-456A-4dab-B4F3-ACF838C121DE}">
      <x14:slicerList>
        <x14:slicer r:id="rId25"/>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43833C-38BD-4A27-ABEF-B0701400C693}">
  <sheetPr>
    <tabColor theme="0"/>
  </sheetPr>
  <dimension ref="A1:F8"/>
  <sheetViews>
    <sheetView workbookViewId="0"/>
  </sheetViews>
  <sheetFormatPr defaultColWidth="8.76953125" defaultRowHeight="14.75" x14ac:dyDescent="0.75"/>
  <cols>
    <col min="1" max="6" width="25.1328125" customWidth="1"/>
  </cols>
  <sheetData>
    <row r="1" spans="1:6" s="24" customFormat="1" ht="84.75" customHeight="1" x14ac:dyDescent="0.75"/>
    <row r="2" spans="1:6" x14ac:dyDescent="0.75">
      <c r="A2" s="63" t="s">
        <v>214</v>
      </c>
      <c r="B2" s="63" t="s">
        <v>215</v>
      </c>
      <c r="C2" s="63" t="s">
        <v>216</v>
      </c>
      <c r="D2" s="63" t="s">
        <v>217</v>
      </c>
      <c r="E2" s="63" t="s">
        <v>64</v>
      </c>
      <c r="F2" s="63" t="s">
        <v>218</v>
      </c>
    </row>
    <row r="3" spans="1:6" x14ac:dyDescent="0.75">
      <c r="A3" s="25" t="s">
        <v>100</v>
      </c>
      <c r="B3" s="25">
        <v>1</v>
      </c>
      <c r="C3" s="25" t="s">
        <v>102</v>
      </c>
      <c r="D3" s="60" t="s">
        <v>102</v>
      </c>
      <c r="E3" s="25" t="s">
        <v>219</v>
      </c>
      <c r="F3" s="25" t="s">
        <v>220</v>
      </c>
    </row>
    <row r="4" spans="1:6" x14ac:dyDescent="0.75">
      <c r="A4" t="s">
        <v>101</v>
      </c>
      <c r="B4">
        <v>0</v>
      </c>
      <c r="C4" t="s">
        <v>107</v>
      </c>
      <c r="D4" s="12" t="s">
        <v>108</v>
      </c>
      <c r="E4" t="s">
        <v>221</v>
      </c>
      <c r="F4" t="s">
        <v>222</v>
      </c>
    </row>
    <row r="5" spans="1:6" x14ac:dyDescent="0.75">
      <c r="A5" s="25"/>
      <c r="B5" s="25"/>
      <c r="C5" s="25" t="s">
        <v>116</v>
      </c>
      <c r="D5" s="60" t="s">
        <v>117</v>
      </c>
      <c r="E5" s="25" t="s">
        <v>223</v>
      </c>
      <c r="F5" s="25" t="s">
        <v>224</v>
      </c>
    </row>
    <row r="6" spans="1:6" x14ac:dyDescent="0.75">
      <c r="C6" t="s">
        <v>144</v>
      </c>
      <c r="D6" s="12" t="s">
        <v>225</v>
      </c>
      <c r="E6" t="s">
        <v>226</v>
      </c>
      <c r="F6" t="s">
        <v>227</v>
      </c>
    </row>
    <row r="7" spans="1:6" x14ac:dyDescent="0.75">
      <c r="A7" s="25"/>
      <c r="B7" s="25"/>
      <c r="C7" s="25" t="s">
        <v>150</v>
      </c>
      <c r="D7" s="60"/>
      <c r="E7" s="25" t="s">
        <v>228</v>
      </c>
      <c r="F7" s="25" t="s">
        <v>229</v>
      </c>
    </row>
    <row r="8" spans="1:6" x14ac:dyDescent="0.75">
      <c r="D8" s="12"/>
      <c r="F8" t="s">
        <v>230</v>
      </c>
    </row>
  </sheetData>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5CC82687082940B3BDB80ADCC6B407" ma:contentTypeVersion="24" ma:contentTypeDescription="Create a new document." ma:contentTypeScope="" ma:versionID="1680fd529d48f27a57f96c3031452166">
  <xsd:schema xmlns:xsd="http://www.w3.org/2001/XMLSchema" xmlns:xs="http://www.w3.org/2001/XMLSchema" xmlns:p="http://schemas.microsoft.com/office/2006/metadata/properties" xmlns:ns2="9981d6ae-1bc2-4b3b-aca6-35698e752f18" xmlns:ns3="a7a8e3ca-f2c6-4a15-b44b-319a88d47675" targetNamespace="http://schemas.microsoft.com/office/2006/metadata/properties" ma:root="true" ma:fieldsID="dae8afce0a9f52a2b69baf13b2a352bd" ns2:_="" ns3:_="">
    <xsd:import namespace="9981d6ae-1bc2-4b3b-aca6-35698e752f18"/>
    <xsd:import namespace="a7a8e3ca-f2c6-4a15-b44b-319a88d47675"/>
    <xsd:element name="properties">
      <xsd:complexType>
        <xsd:sequence>
          <xsd:element name="documentManagement">
            <xsd:complexType>
              <xsd:all>
                <xsd:element ref="ns2:MediaServiceMetadata" minOccurs="0"/>
                <xsd:element ref="ns2:MediaServiceFastMetadata" minOccurs="0"/>
                <xsd:element ref="ns2:MediaServiceDateTaken"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element ref="ns2:MediaServiceAutoKeyPoints" minOccurs="0"/>
                <xsd:element ref="ns2:MediaServiceKeyPoints" minOccurs="0"/>
                <xsd:element ref="ns2:MediaServiceLocation" minOccurs="0"/>
                <xsd:element ref="ns3:TaxCatchAll" minOccurs="0"/>
                <xsd:element ref="ns2:lcf76f155ced4ddcb4097134ff3c332f"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81d6ae-1bc2-4b3b-aca6-35698e752f1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b21dbbeb-a8e1-4d40-9789-dc87f3da360b"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7a8e3ca-f2c6-4a15-b44b-319a88d47675"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110a1781-a904-4581-901e-fafe34ccff0d}" ma:internalName="TaxCatchAll" ma:showField="CatchAllData" ma:web="a7a8e3ca-f2c6-4a15-b44b-319a88d4767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981d6ae-1bc2-4b3b-aca6-35698e752f18">
      <Terms xmlns="http://schemas.microsoft.com/office/infopath/2007/PartnerControls"/>
    </lcf76f155ced4ddcb4097134ff3c332f>
    <TaxCatchAll xmlns="a7a8e3ca-f2c6-4a15-b44b-319a88d47675" xsi:nil="true"/>
  </documentManagement>
</p:properties>
</file>

<file path=customXml/itemProps1.xml><?xml version="1.0" encoding="utf-8"?>
<ds:datastoreItem xmlns:ds="http://schemas.openxmlformats.org/officeDocument/2006/customXml" ds:itemID="{4379650C-090B-436C-A200-5BFECEEB44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981d6ae-1bc2-4b3b-aca6-35698e752f18"/>
    <ds:schemaRef ds:uri="a7a8e3ca-f2c6-4a15-b44b-319a88d476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AA1C238-930C-44DC-9017-506CD7174F75}">
  <ds:schemaRefs>
    <ds:schemaRef ds:uri="http://schemas.microsoft.com/sharepoint/v3/contenttype/forms"/>
  </ds:schemaRefs>
</ds:datastoreItem>
</file>

<file path=customXml/itemProps3.xml><?xml version="1.0" encoding="utf-8"?>
<ds:datastoreItem xmlns:ds="http://schemas.openxmlformats.org/officeDocument/2006/customXml" ds:itemID="{BFBC3B54-E306-4759-81FC-16DB735C5BFE}">
  <ds:schemaRefs>
    <ds:schemaRef ds:uri="http://schemas.microsoft.com/office/infopath/2007/PartnerControls"/>
    <ds:schemaRef ds:uri="http://purl.org/dc/elements/1.1/"/>
    <ds:schemaRef ds:uri="http://schemas.microsoft.com/office/2006/documentManagement/types"/>
    <ds:schemaRef ds:uri="http://purl.org/dc/dcmitype/"/>
    <ds:schemaRef ds:uri="http://schemas.openxmlformats.org/package/2006/metadata/core-properties"/>
    <ds:schemaRef ds:uri="89c4cdeb-2a3f-4a58-9aba-91e4e89e57f5"/>
    <ds:schemaRef ds:uri="http://schemas.microsoft.com/office/2006/metadata/properties"/>
    <ds:schemaRef ds:uri="http://www.w3.org/XML/1998/namespace"/>
    <ds:schemaRef ds:uri="http://purl.org/dc/terms/"/>
    <ds:schemaRef ds:uri="9981d6ae-1bc2-4b3b-aca6-35698e752f18"/>
    <ds:schemaRef ds:uri="a7a8e3ca-f2c6-4a15-b44b-319a88d4767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Instrucciones</vt:lpstr>
      <vt:lpstr>Introducir datos aquí</vt:lpstr>
      <vt:lpstr>Análisis de cartera</vt:lpstr>
      <vt:lpstr>Configuración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Jovan Ognjanovic</dc:creator>
  <cp:keywords/>
  <dc:description/>
  <cp:lastModifiedBy>Musa Kacheche</cp:lastModifiedBy>
  <cp:revision/>
  <dcterms:created xsi:type="dcterms:W3CDTF">2015-06-05T18:17:20Z</dcterms:created>
  <dcterms:modified xsi:type="dcterms:W3CDTF">2026-10-26T15:32:55Z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0x010100B45CC82687082940B3BDB80ADCC6B407</vt:lpwstr>
  </property>
  <property fmtid="{D5CDD505-2E9C-101B-9397-08002B2CF9AE}" pid="3" name="MediaServiceImageTags">
    <vt:lpwstr/>
  </property>
  <property fmtid="{D5CDD505-2E9C-101B-9397-08002B2CF9AE}" pid="4" name="Order">
    <vt:r8>41000</vt:r8>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